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shi\Desktop\"/>
    </mc:Choice>
  </mc:AlternateContent>
  <xr:revisionPtr revIDLastSave="0" documentId="13_ncr:1_{2ADE8F1C-BACB-4ABD-9E4C-268AE6F19293}" xr6:coauthVersionLast="47" xr6:coauthVersionMax="47" xr10:uidLastSave="{00000000-0000-0000-0000-000000000000}"/>
  <bookViews>
    <workbookView xWindow="-120" yWindow="-120" windowWidth="29040" windowHeight="15840" xr2:uid="{CA067ACD-ED28-4180-8E89-CB53FF31BB64}"/>
  </bookViews>
  <sheets>
    <sheet name="【R7】労働保険料計算シート（継続事業用）" sheetId="8" r:id="rId1"/>
    <sheet name="【R6】労働保険料計算シート（継続事業用）" sheetId="7" r:id="rId2"/>
    <sheet name="【R5】労働保険料計算シート（継続事業用）" sheetId="2" r:id="rId3"/>
    <sheet name="【R4】労働保険料計算シート（継続事業用）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8" l="1"/>
  <c r="E27" i="8"/>
  <c r="H24" i="8"/>
  <c r="F24" i="8"/>
  <c r="D24" i="8"/>
  <c r="G23" i="8"/>
  <c r="G24" i="8" s="1"/>
  <c r="E23" i="8"/>
  <c r="E24" i="8" s="1"/>
  <c r="C23" i="8"/>
  <c r="C24" i="8" s="1"/>
  <c r="L22" i="8"/>
  <c r="J22" i="8"/>
  <c r="L21" i="8"/>
  <c r="J21" i="8"/>
  <c r="L20" i="8"/>
  <c r="J20" i="8"/>
  <c r="L19" i="8"/>
  <c r="J19" i="8"/>
  <c r="L18" i="8"/>
  <c r="K18" i="8"/>
  <c r="J18" i="8"/>
  <c r="I18" i="8"/>
  <c r="L17" i="8"/>
  <c r="K17" i="8"/>
  <c r="J17" i="8"/>
  <c r="I17" i="8"/>
  <c r="L16" i="8"/>
  <c r="K16" i="8"/>
  <c r="J16" i="8"/>
  <c r="I16" i="8"/>
  <c r="L15" i="8"/>
  <c r="K15" i="8"/>
  <c r="J15" i="8"/>
  <c r="I15" i="8"/>
  <c r="L14" i="8"/>
  <c r="K14" i="8"/>
  <c r="J14" i="8"/>
  <c r="I14" i="8"/>
  <c r="L13" i="8"/>
  <c r="K13" i="8"/>
  <c r="J13" i="8"/>
  <c r="I13" i="8"/>
  <c r="L12" i="8"/>
  <c r="K12" i="8"/>
  <c r="J12" i="8"/>
  <c r="I12" i="8"/>
  <c r="L11" i="8"/>
  <c r="K11" i="8"/>
  <c r="J11" i="8"/>
  <c r="I11" i="8"/>
  <c r="L10" i="8"/>
  <c r="K10" i="8"/>
  <c r="J10" i="8"/>
  <c r="I10" i="8"/>
  <c r="L9" i="8"/>
  <c r="K9" i="8"/>
  <c r="J9" i="8"/>
  <c r="I9" i="8"/>
  <c r="L8" i="8"/>
  <c r="K8" i="8"/>
  <c r="J8" i="8"/>
  <c r="I8" i="8"/>
  <c r="L7" i="8"/>
  <c r="L24" i="8" s="1"/>
  <c r="K7" i="8"/>
  <c r="K23" i="8" s="1"/>
  <c r="K24" i="8" s="1"/>
  <c r="J7" i="8"/>
  <c r="J24" i="8" s="1"/>
  <c r="I7" i="8"/>
  <c r="I23" i="8" s="1"/>
  <c r="I24" i="8" s="1"/>
  <c r="L9" i="7"/>
  <c r="L10" i="7"/>
  <c r="J12" i="7"/>
  <c r="L13" i="7"/>
  <c r="K14" i="7"/>
  <c r="L14" i="7"/>
  <c r="J16" i="7"/>
  <c r="J17" i="7"/>
  <c r="K18" i="7"/>
  <c r="L18" i="7"/>
  <c r="L19" i="7"/>
  <c r="J7" i="7"/>
  <c r="J8" i="7"/>
  <c r="K9" i="7"/>
  <c r="J9" i="7"/>
  <c r="K10" i="7"/>
  <c r="I11" i="7"/>
  <c r="K13" i="7"/>
  <c r="I15" i="7"/>
  <c r="L15" i="7"/>
  <c r="K17" i="7"/>
  <c r="L20" i="7"/>
  <c r="I8" i="7"/>
  <c r="I12" i="7"/>
  <c r="I16" i="7"/>
  <c r="N27" i="7"/>
  <c r="E27" i="7"/>
  <c r="H24" i="7"/>
  <c r="D24" i="7"/>
  <c r="G23" i="7"/>
  <c r="G24" i="7" s="1"/>
  <c r="C23" i="7"/>
  <c r="C24" i="7" s="1"/>
  <c r="L22" i="7"/>
  <c r="J22" i="7"/>
  <c r="L21" i="7"/>
  <c r="J21" i="7"/>
  <c r="L16" i="7"/>
  <c r="K16" i="7"/>
  <c r="J13" i="7"/>
  <c r="I13" i="7"/>
  <c r="K12" i="7"/>
  <c r="I9" i="7"/>
  <c r="K8" i="7"/>
  <c r="E27" i="3"/>
  <c r="H24" i="3"/>
  <c r="G24" i="3"/>
  <c r="F24" i="3"/>
  <c r="D24" i="3"/>
  <c r="K23" i="3"/>
  <c r="K24" i="3" s="1"/>
  <c r="G23" i="3"/>
  <c r="E23" i="3"/>
  <c r="E24" i="3" s="1"/>
  <c r="C23" i="3"/>
  <c r="C24" i="3" s="1"/>
  <c r="L22" i="3"/>
  <c r="J22" i="3"/>
  <c r="L21" i="3"/>
  <c r="J21" i="3"/>
  <c r="L20" i="3"/>
  <c r="J20" i="3"/>
  <c r="L19" i="3"/>
  <c r="J19" i="3"/>
  <c r="L18" i="3"/>
  <c r="K18" i="3"/>
  <c r="J18" i="3"/>
  <c r="I18" i="3"/>
  <c r="L17" i="3"/>
  <c r="K17" i="3"/>
  <c r="J17" i="3"/>
  <c r="I17" i="3"/>
  <c r="L16" i="3"/>
  <c r="K16" i="3"/>
  <c r="J16" i="3"/>
  <c r="I16" i="3"/>
  <c r="L15" i="3"/>
  <c r="K15" i="3"/>
  <c r="J15" i="3"/>
  <c r="I15" i="3"/>
  <c r="L14" i="3"/>
  <c r="K14" i="3"/>
  <c r="J14" i="3"/>
  <c r="I14" i="3"/>
  <c r="L13" i="3"/>
  <c r="K13" i="3"/>
  <c r="J13" i="3"/>
  <c r="I13" i="3"/>
  <c r="L12" i="3"/>
  <c r="K12" i="3"/>
  <c r="J12" i="3"/>
  <c r="I12" i="3"/>
  <c r="L11" i="3"/>
  <c r="K11" i="3"/>
  <c r="J11" i="3"/>
  <c r="I11" i="3"/>
  <c r="L10" i="3"/>
  <c r="K10" i="3"/>
  <c r="J10" i="3"/>
  <c r="I10" i="3"/>
  <c r="L9" i="3"/>
  <c r="K9" i="3"/>
  <c r="J9" i="3"/>
  <c r="I9" i="3"/>
  <c r="L8" i="3"/>
  <c r="L24" i="3" s="1"/>
  <c r="N22" i="3" s="1"/>
  <c r="K8" i="3"/>
  <c r="J8" i="3"/>
  <c r="I8" i="3"/>
  <c r="I23" i="3" s="1"/>
  <c r="I24" i="3" s="1"/>
  <c r="L7" i="3"/>
  <c r="K7" i="3"/>
  <c r="J7" i="3"/>
  <c r="J24" i="3" s="1"/>
  <c r="I7" i="3"/>
  <c r="N29" i="2"/>
  <c r="G25" i="2"/>
  <c r="G26" i="2" s="1"/>
  <c r="E25" i="2"/>
  <c r="E26" i="2" s="1"/>
  <c r="C25" i="2"/>
  <c r="C26" i="2" s="1"/>
  <c r="H24" i="2"/>
  <c r="F24" i="2"/>
  <c r="D24" i="2"/>
  <c r="L23" i="2"/>
  <c r="J23" i="2"/>
  <c r="L22" i="2"/>
  <c r="J22" i="2"/>
  <c r="L21" i="2"/>
  <c r="K21" i="2"/>
  <c r="J21" i="2"/>
  <c r="I21" i="2"/>
  <c r="L20" i="2"/>
  <c r="K20" i="2"/>
  <c r="J20" i="2"/>
  <c r="I20" i="2"/>
  <c r="L19" i="2"/>
  <c r="K19" i="2"/>
  <c r="J19" i="2"/>
  <c r="I19" i="2"/>
  <c r="L18" i="2"/>
  <c r="K18" i="2"/>
  <c r="J18" i="2"/>
  <c r="I18" i="2"/>
  <c r="L17" i="2"/>
  <c r="K17" i="2"/>
  <c r="J17" i="2"/>
  <c r="I17" i="2"/>
  <c r="L16" i="2"/>
  <c r="K16" i="2"/>
  <c r="J16" i="2"/>
  <c r="I16" i="2"/>
  <c r="H15" i="2"/>
  <c r="H26" i="2" s="1"/>
  <c r="F15" i="2"/>
  <c r="D15" i="2"/>
  <c r="L15" i="2" s="1"/>
  <c r="L14" i="2"/>
  <c r="J14" i="2"/>
  <c r="L13" i="2"/>
  <c r="J13" i="2"/>
  <c r="L12" i="2"/>
  <c r="K12" i="2"/>
  <c r="J12" i="2"/>
  <c r="I12" i="2"/>
  <c r="L11" i="2"/>
  <c r="K11" i="2"/>
  <c r="J11" i="2"/>
  <c r="I11" i="2"/>
  <c r="L10" i="2"/>
  <c r="K10" i="2"/>
  <c r="J10" i="2"/>
  <c r="I10" i="2"/>
  <c r="L9" i="2"/>
  <c r="K9" i="2"/>
  <c r="J9" i="2"/>
  <c r="I9" i="2"/>
  <c r="L8" i="2"/>
  <c r="K8" i="2"/>
  <c r="J8" i="2"/>
  <c r="I8" i="2"/>
  <c r="L7" i="2"/>
  <c r="K7" i="2"/>
  <c r="J7" i="2"/>
  <c r="I7" i="2"/>
  <c r="C30" i="8" l="1"/>
  <c r="G30" i="8" s="1"/>
  <c r="C28" i="8"/>
  <c r="C29" i="8"/>
  <c r="L8" i="7"/>
  <c r="J14" i="7"/>
  <c r="J10" i="7"/>
  <c r="L17" i="7"/>
  <c r="I14" i="7"/>
  <c r="I18" i="7"/>
  <c r="I10" i="7"/>
  <c r="I17" i="7"/>
  <c r="J18" i="7"/>
  <c r="L7" i="7"/>
  <c r="K15" i="7"/>
  <c r="L12" i="7"/>
  <c r="K11" i="7"/>
  <c r="J20" i="7"/>
  <c r="J19" i="7"/>
  <c r="F24" i="7"/>
  <c r="E23" i="7"/>
  <c r="E24" i="7" s="1"/>
  <c r="J11" i="7"/>
  <c r="J15" i="7"/>
  <c r="L11" i="7"/>
  <c r="I7" i="7"/>
  <c r="K7" i="7"/>
  <c r="J24" i="2"/>
  <c r="N19" i="2" s="1"/>
  <c r="F26" i="2"/>
  <c r="K25" i="2"/>
  <c r="K26" i="2" s="1"/>
  <c r="I25" i="2"/>
  <c r="I26" i="2" s="1"/>
  <c r="N23" i="3"/>
  <c r="Q23" i="3" s="1"/>
  <c r="N24" i="3"/>
  <c r="Q24" i="3" s="1"/>
  <c r="N24" i="2"/>
  <c r="C30" i="3"/>
  <c r="G30" i="3" s="1"/>
  <c r="C28" i="3"/>
  <c r="C29" i="3"/>
  <c r="L24" i="2"/>
  <c r="N25" i="2" s="1"/>
  <c r="Q25" i="2" s="1"/>
  <c r="D26" i="2"/>
  <c r="J15" i="2"/>
  <c r="K40" i="8" l="1"/>
  <c r="K36" i="8"/>
  <c r="L29" i="8"/>
  <c r="P29" i="8" s="1"/>
  <c r="G29" i="8"/>
  <c r="G28" i="8"/>
  <c r="L28" i="8"/>
  <c r="P28" i="8" s="1"/>
  <c r="C27" i="8"/>
  <c r="K23" i="7"/>
  <c r="K24" i="7" s="1"/>
  <c r="I23" i="7"/>
  <c r="I24" i="7" s="1"/>
  <c r="J24" i="7"/>
  <c r="L24" i="7"/>
  <c r="L26" i="2"/>
  <c r="Q19" i="2"/>
  <c r="C30" i="2"/>
  <c r="C27" i="3"/>
  <c r="L28" i="3"/>
  <c r="P28" i="3" s="1"/>
  <c r="G28" i="3"/>
  <c r="K36" i="3"/>
  <c r="K40" i="3"/>
  <c r="Q24" i="2"/>
  <c r="Q26" i="2" s="1"/>
  <c r="Q27" i="2" s="1"/>
  <c r="G31" i="2" s="1"/>
  <c r="C31" i="2"/>
  <c r="N26" i="2"/>
  <c r="N18" i="2"/>
  <c r="J26" i="2"/>
  <c r="C32" i="2" s="1"/>
  <c r="G32" i="2" s="1"/>
  <c r="L29" i="3"/>
  <c r="P29" i="3" s="1"/>
  <c r="G29" i="3"/>
  <c r="L27" i="8" l="1"/>
  <c r="P27" i="8" s="1"/>
  <c r="G27" i="8"/>
  <c r="C28" i="7"/>
  <c r="L28" i="7" s="1"/>
  <c r="P28" i="7" s="1"/>
  <c r="C30" i="7"/>
  <c r="G30" i="7" s="1"/>
  <c r="K40" i="7" s="1"/>
  <c r="C29" i="7"/>
  <c r="L29" i="7" s="1"/>
  <c r="P29" i="7" s="1"/>
  <c r="K38" i="2"/>
  <c r="K42" i="2"/>
  <c r="N20" i="2"/>
  <c r="Q18" i="2"/>
  <c r="Q20" i="2" s="1"/>
  <c r="Q15" i="2" s="1"/>
  <c r="Q16" i="2" s="1"/>
  <c r="G27" i="3"/>
  <c r="L27" i="3"/>
  <c r="P27" i="3" s="1"/>
  <c r="O32" i="8" l="1"/>
  <c r="K31" i="8"/>
  <c r="B36" i="8"/>
  <c r="B41" i="8"/>
  <c r="C27" i="7"/>
  <c r="L27" i="7" s="1"/>
  <c r="P27" i="7" s="1"/>
  <c r="B36" i="7" s="1"/>
  <c r="G28" i="7"/>
  <c r="G29" i="7"/>
  <c r="K36" i="7"/>
  <c r="Q21" i="2"/>
  <c r="G30" i="2" s="1"/>
  <c r="G29" i="2" s="1"/>
  <c r="L30" i="2"/>
  <c r="L31" i="2"/>
  <c r="P31" i="2" s="1"/>
  <c r="B36" i="3"/>
  <c r="B41" i="3"/>
  <c r="O32" i="3"/>
  <c r="K31" i="3"/>
  <c r="C36" i="8" l="1"/>
  <c r="K32" i="8" s="1"/>
  <c r="B42" i="8"/>
  <c r="E36" i="8"/>
  <c r="E40" i="8"/>
  <c r="G27" i="7"/>
  <c r="O32" i="7" s="1"/>
  <c r="E40" i="7" s="1"/>
  <c r="B41" i="7"/>
  <c r="B42" i="7" s="1"/>
  <c r="L29" i="2"/>
  <c r="E36" i="3"/>
  <c r="E40" i="3"/>
  <c r="B42" i="3"/>
  <c r="C36" i="3"/>
  <c r="G36" i="3" s="1"/>
  <c r="M36" i="3" s="1"/>
  <c r="K32" i="3"/>
  <c r="P36" i="3"/>
  <c r="B40" i="3"/>
  <c r="P30" i="2"/>
  <c r="K33" i="2"/>
  <c r="O34" i="2"/>
  <c r="G36" i="8" l="1"/>
  <c r="M36" i="8" s="1"/>
  <c r="P36" i="8"/>
  <c r="B40" i="8"/>
  <c r="E36" i="7"/>
  <c r="K31" i="7"/>
  <c r="C36" i="7" s="1"/>
  <c r="K32" i="7" s="1"/>
  <c r="B40" i="7"/>
  <c r="P29" i="2"/>
  <c r="C29" i="2"/>
  <c r="E42" i="2"/>
  <c r="E38" i="2"/>
  <c r="C40" i="3"/>
  <c r="C40" i="8" l="1"/>
  <c r="G40" i="8" s="1"/>
  <c r="M40" i="8" s="1"/>
  <c r="P36" i="7"/>
  <c r="G36" i="7"/>
  <c r="M36" i="7" s="1"/>
  <c r="C40" i="7"/>
  <c r="C42" i="3"/>
  <c r="M42" i="3" s="1"/>
  <c r="C41" i="3"/>
  <c r="M41" i="3" s="1"/>
  <c r="B38" i="2"/>
  <c r="B43" i="2"/>
  <c r="G40" i="3"/>
  <c r="M40" i="3" s="1"/>
  <c r="C41" i="8" l="1"/>
  <c r="M41" i="8" s="1"/>
  <c r="C41" i="7"/>
  <c r="M41" i="7" s="1"/>
  <c r="G40" i="7"/>
  <c r="M40" i="7" s="1"/>
  <c r="B44" i="2"/>
  <c r="C38" i="2"/>
  <c r="P38" i="2" s="1"/>
  <c r="K34" i="2" s="1"/>
  <c r="K33" i="3"/>
  <c r="P40" i="3"/>
  <c r="C42" i="8" l="1"/>
  <c r="M42" i="8" s="1"/>
  <c r="K33" i="8"/>
  <c r="C42" i="7"/>
  <c r="K33" i="7" s="1"/>
  <c r="G38" i="2"/>
  <c r="M38" i="2" s="1"/>
  <c r="B42" i="2"/>
  <c r="P40" i="8" l="1"/>
  <c r="M42" i="7"/>
  <c r="P40" i="7"/>
  <c r="C42" i="2"/>
  <c r="C43" i="2" l="1"/>
  <c r="M43" i="2" s="1"/>
  <c r="G42" i="2"/>
  <c r="M42" i="2" s="1"/>
  <c r="C44" i="2" l="1"/>
  <c r="M44" i="2" s="1"/>
  <c r="K35" i="2" l="1"/>
  <c r="P42" i="2"/>
</calcChain>
</file>

<file path=xl/sharedStrings.xml><?xml version="1.0" encoding="utf-8"?>
<sst xmlns="http://schemas.openxmlformats.org/spreadsheetml/2006/main" count="294" uniqueCount="58">
  <si>
    <t>人数</t>
    <rPh sb="0" eb="2">
      <t>ニンズウ</t>
    </rPh>
    <phoneticPr fontId="3"/>
  </si>
  <si>
    <t>金額</t>
    <rPh sb="0" eb="2">
      <t>キンガク</t>
    </rPh>
    <phoneticPr fontId="3"/>
  </si>
  <si>
    <t>夏賞与</t>
    <rPh sb="0" eb="1">
      <t>ナツ</t>
    </rPh>
    <rPh sb="1" eb="3">
      <t>ショウヨ</t>
    </rPh>
    <phoneticPr fontId="3"/>
  </si>
  <si>
    <t>冬賞与</t>
    <rPh sb="0" eb="1">
      <t>フユ</t>
    </rPh>
    <rPh sb="1" eb="3">
      <t>ショウヨ</t>
    </rPh>
    <phoneticPr fontId="3"/>
  </si>
  <si>
    <t>合計</t>
    <rPh sb="0" eb="2">
      <t>ゴウケイ</t>
    </rPh>
    <phoneticPr fontId="3"/>
  </si>
  <si>
    <t>月</t>
    <rPh sb="0" eb="1">
      <t>ツキ</t>
    </rPh>
    <phoneticPr fontId="2"/>
  </si>
  <si>
    <t>年</t>
    <rPh sb="0" eb="1">
      <t>ネン</t>
    </rPh>
    <phoneticPr fontId="2"/>
  </si>
  <si>
    <t>全体総支給</t>
    <rPh sb="0" eb="2">
      <t>ゼンタイ</t>
    </rPh>
    <rPh sb="2" eb="3">
      <t>ソウ</t>
    </rPh>
    <rPh sb="3" eb="5">
      <t>シキュウ</t>
    </rPh>
    <phoneticPr fontId="3"/>
  </si>
  <si>
    <t>人数計</t>
    <rPh sb="0" eb="2">
      <t>ニンズウ</t>
    </rPh>
    <rPh sb="2" eb="3">
      <t>ケイ</t>
    </rPh>
    <phoneticPr fontId="3"/>
  </si>
  <si>
    <t>＜確定保険料＞</t>
    <rPh sb="1" eb="3">
      <t>カクテイ</t>
    </rPh>
    <rPh sb="3" eb="6">
      <t>ホケンリョウ</t>
    </rPh>
    <phoneticPr fontId="3"/>
  </si>
  <si>
    <t>労災保険料</t>
    <rPh sb="0" eb="2">
      <t>ロウサイ</t>
    </rPh>
    <rPh sb="2" eb="5">
      <t>ホケンリョウ</t>
    </rPh>
    <phoneticPr fontId="3"/>
  </si>
  <si>
    <t>一般拠出金</t>
    <rPh sb="0" eb="2">
      <t>イッパン</t>
    </rPh>
    <rPh sb="2" eb="5">
      <t>キョシュツキン</t>
    </rPh>
    <phoneticPr fontId="3"/>
  </si>
  <si>
    <t>労働保険料</t>
    <rPh sb="0" eb="2">
      <t>ロウドウ</t>
    </rPh>
    <rPh sb="2" eb="5">
      <t>ホケンリョウ</t>
    </rPh>
    <phoneticPr fontId="3"/>
  </si>
  <si>
    <t>申告済み概算保険料</t>
    <rPh sb="0" eb="2">
      <t>シンコク</t>
    </rPh>
    <rPh sb="2" eb="3">
      <t>ズ</t>
    </rPh>
    <rPh sb="4" eb="6">
      <t>ガイサン</t>
    </rPh>
    <rPh sb="6" eb="9">
      <t>ホケンリョウ</t>
    </rPh>
    <phoneticPr fontId="3"/>
  </si>
  <si>
    <t>＜概算保険料＞</t>
    <rPh sb="1" eb="3">
      <t>ガイサン</t>
    </rPh>
    <rPh sb="3" eb="6">
      <t>ホケンリョウ</t>
    </rPh>
    <phoneticPr fontId="3"/>
  </si>
  <si>
    <t>全期一括</t>
    <rPh sb="0" eb="2">
      <t>ゼンキ</t>
    </rPh>
    <rPh sb="2" eb="4">
      <t>イッカツ</t>
    </rPh>
    <phoneticPr fontId="3"/>
  </si>
  <si>
    <t>1000分の↓</t>
    <rPh sb="4" eb="5">
      <t>ブン</t>
    </rPh>
    <phoneticPr fontId="3"/>
  </si>
  <si>
    <t>労働保険料充当額</t>
    <rPh sb="0" eb="2">
      <t>ロウドウ</t>
    </rPh>
    <rPh sb="2" eb="5">
      <t>ホケンリョウ</t>
    </rPh>
    <rPh sb="5" eb="7">
      <t>ジュウトウ</t>
    </rPh>
    <rPh sb="7" eb="8">
      <t>ガク</t>
    </rPh>
    <phoneticPr fontId="3"/>
  </si>
  <si>
    <t>不足額</t>
    <rPh sb="0" eb="2">
      <t>フソク</t>
    </rPh>
    <rPh sb="2" eb="3">
      <t>ガク</t>
    </rPh>
    <phoneticPr fontId="3"/>
  </si>
  <si>
    <t>今期労働保険料</t>
    <rPh sb="0" eb="2">
      <t>コンキ</t>
    </rPh>
    <rPh sb="2" eb="4">
      <t>ロウドウ</t>
    </rPh>
    <rPh sb="4" eb="7">
      <t>ホケンリョウ</t>
    </rPh>
    <phoneticPr fontId="3"/>
  </si>
  <si>
    <t>一般拠出金充当額</t>
    <rPh sb="0" eb="2">
      <t>イッパン</t>
    </rPh>
    <rPh sb="2" eb="5">
      <t>キョシュツキン</t>
    </rPh>
    <rPh sb="5" eb="7">
      <t>ジュウトウ</t>
    </rPh>
    <rPh sb="7" eb="8">
      <t>ガク</t>
    </rPh>
    <phoneticPr fontId="3"/>
  </si>
  <si>
    <t>一般拠出金額</t>
    <rPh sb="0" eb="5">
      <t>イッパンキョシュツキン</t>
    </rPh>
    <rPh sb="5" eb="6">
      <t>ガク</t>
    </rPh>
    <phoneticPr fontId="3"/>
  </si>
  <si>
    <t>納付額</t>
    <rPh sb="0" eb="2">
      <t>ノウフ</t>
    </rPh>
    <rPh sb="2" eb="3">
      <t>ガク</t>
    </rPh>
    <phoneticPr fontId="3"/>
  </si>
  <si>
    <t>区分</t>
    <rPh sb="0" eb="2">
      <t>クブン</t>
    </rPh>
    <phoneticPr fontId="3"/>
  </si>
  <si>
    <t>第１期</t>
    <rPh sb="0" eb="1">
      <t>ダイ</t>
    </rPh>
    <rPh sb="2" eb="3">
      <t>キ</t>
    </rPh>
    <phoneticPr fontId="3"/>
  </si>
  <si>
    <t>第２期</t>
    <rPh sb="0" eb="1">
      <t>ダイ</t>
    </rPh>
    <rPh sb="2" eb="3">
      <t>キ</t>
    </rPh>
    <phoneticPr fontId="3"/>
  </si>
  <si>
    <t>第３期</t>
    <rPh sb="0" eb="1">
      <t>ダイ</t>
    </rPh>
    <rPh sb="2" eb="3">
      <t>キ</t>
    </rPh>
    <phoneticPr fontId="3"/>
  </si>
  <si>
    <t>保険料</t>
    <rPh sb="0" eb="3">
      <t>ホケンリョウ</t>
    </rPh>
    <phoneticPr fontId="3"/>
  </si>
  <si>
    <t>還付額</t>
    <rPh sb="0" eb="2">
      <t>カンプ</t>
    </rPh>
    <rPh sb="2" eb="3">
      <t>ガク</t>
    </rPh>
    <phoneticPr fontId="3"/>
  </si>
  <si>
    <t>労働保険料計算シート（継続事業用）</t>
    <rPh sb="0" eb="7">
      <t>ロウドウホケンリョウケイサン</t>
    </rPh>
    <rPh sb="11" eb="13">
      <t>ケイゾク</t>
    </rPh>
    <rPh sb="13" eb="16">
      <t>ジギョウヨウ</t>
    </rPh>
    <phoneticPr fontId="3"/>
  </si>
  <si>
    <t>労災有/雇保無</t>
    <rPh sb="0" eb="2">
      <t>ロウサイ</t>
    </rPh>
    <rPh sb="2" eb="3">
      <t>アリ</t>
    </rPh>
    <rPh sb="4" eb="5">
      <t>ヤトイ</t>
    </rPh>
    <rPh sb="6" eb="7">
      <t>ナシ</t>
    </rPh>
    <phoneticPr fontId="3"/>
  </si>
  <si>
    <t>労災有/雇保有</t>
    <rPh sb="0" eb="2">
      <t>ロウサイ</t>
    </rPh>
    <rPh sb="2" eb="3">
      <t>アリ</t>
    </rPh>
    <rPh sb="4" eb="5">
      <t>ヤトイ</t>
    </rPh>
    <rPh sb="5" eb="7">
      <t>ホユウ</t>
    </rPh>
    <phoneticPr fontId="3"/>
  </si>
  <si>
    <t>労災無/雇保無</t>
    <rPh sb="0" eb="2">
      <t>ロウサイ</t>
    </rPh>
    <rPh sb="2" eb="3">
      <t>ナシ</t>
    </rPh>
    <rPh sb="4" eb="6">
      <t>コホ</t>
    </rPh>
    <rPh sb="5" eb="6">
      <t>ホ</t>
    </rPh>
    <rPh sb="6" eb="7">
      <t>ナシ</t>
    </rPh>
    <phoneticPr fontId="3"/>
  </si>
  <si>
    <t>臨時労働者</t>
    <rPh sb="0" eb="2">
      <t>リンジ</t>
    </rPh>
    <rPh sb="2" eb="5">
      <t>ロウドウシャ</t>
    </rPh>
    <phoneticPr fontId="3"/>
  </si>
  <si>
    <t>週20時間未満のパートなど</t>
    <rPh sb="0" eb="1">
      <t>シュウ</t>
    </rPh>
    <rPh sb="3" eb="5">
      <t>ジカン</t>
    </rPh>
    <rPh sb="5" eb="7">
      <t>ミマン</t>
    </rPh>
    <phoneticPr fontId="3"/>
  </si>
  <si>
    <t>常用労働者</t>
    <rPh sb="0" eb="2">
      <t>ジョウヨウ</t>
    </rPh>
    <rPh sb="2" eb="5">
      <t>ロウドウシャ</t>
    </rPh>
    <phoneticPr fontId="3"/>
  </si>
  <si>
    <t>雇用保険加入者</t>
    <rPh sb="0" eb="2">
      <t>コヨウ</t>
    </rPh>
    <rPh sb="2" eb="4">
      <t>ホケン</t>
    </rPh>
    <rPh sb="4" eb="7">
      <t>カニュウシャ</t>
    </rPh>
    <phoneticPr fontId="3"/>
  </si>
  <si>
    <t>労災有合計</t>
    <rPh sb="0" eb="2">
      <t>ロウサイ</t>
    </rPh>
    <rPh sb="2" eb="3">
      <t>アリ</t>
    </rPh>
    <rPh sb="3" eb="5">
      <t>ゴウケイ</t>
    </rPh>
    <phoneticPr fontId="3"/>
  </si>
  <si>
    <t>労災加入者合計</t>
    <rPh sb="0" eb="2">
      <t>ロウサイ</t>
    </rPh>
    <rPh sb="2" eb="5">
      <t>カニュウシャ</t>
    </rPh>
    <rPh sb="5" eb="7">
      <t>ゴウケイ</t>
    </rPh>
    <phoneticPr fontId="3"/>
  </si>
  <si>
    <t>(満64歳以上含む)</t>
    <rPh sb="1" eb="2">
      <t>マン</t>
    </rPh>
    <rPh sb="4" eb="5">
      <t>サイ</t>
    </rPh>
    <rPh sb="5" eb="7">
      <t>イジョウ</t>
    </rPh>
    <rPh sb="7" eb="8">
      <t>フク</t>
    </rPh>
    <phoneticPr fontId="3"/>
  </si>
  <si>
    <t>事業主一族</t>
    <rPh sb="0" eb="3">
      <t>ジギョウヌシ</t>
    </rPh>
    <rPh sb="3" eb="5">
      <t>イチゾク</t>
    </rPh>
    <phoneticPr fontId="3"/>
  </si>
  <si>
    <t>役員報酬分など</t>
    <rPh sb="0" eb="2">
      <t>ヤクイン</t>
    </rPh>
    <rPh sb="2" eb="4">
      <t>ホウシュウ</t>
    </rPh>
    <rPh sb="4" eb="5">
      <t>ブン</t>
    </rPh>
    <phoneticPr fontId="3"/>
  </si>
  <si>
    <t>充当額</t>
    <rPh sb="0" eb="2">
      <t>ジュウトウ</t>
    </rPh>
    <rPh sb="2" eb="3">
      <t>ガク</t>
    </rPh>
    <phoneticPr fontId="3"/>
  </si>
  <si>
    <t>←のみ入力</t>
    <rPh sb="3" eb="5">
      <t>ニュウリョク</t>
    </rPh>
    <phoneticPr fontId="3"/>
  </si>
  <si>
    <t>夏賞与</t>
    <rPh sb="0" eb="3">
      <t>ナツショウヨ</t>
    </rPh>
    <phoneticPr fontId="2"/>
  </si>
  <si>
    <t>前期計</t>
    <rPh sb="0" eb="2">
      <t>ゼンキ</t>
    </rPh>
    <rPh sb="2" eb="3">
      <t>ケイ</t>
    </rPh>
    <phoneticPr fontId="2"/>
  </si>
  <si>
    <t>＜労災保険料の確定保険料＞</t>
    <rPh sb="1" eb="3">
      <t>ロウサイ</t>
    </rPh>
    <rPh sb="3" eb="5">
      <t>ホケン</t>
    </rPh>
    <rPh sb="5" eb="6">
      <t>リョウ</t>
    </rPh>
    <rPh sb="7" eb="9">
      <t>カクテイ</t>
    </rPh>
    <rPh sb="9" eb="12">
      <t>ホケンリョウ</t>
    </rPh>
    <phoneticPr fontId="3"/>
  </si>
  <si>
    <t>R4.4~</t>
    <phoneticPr fontId="3"/>
  </si>
  <si>
    <t>R4.10~</t>
    <phoneticPr fontId="3"/>
  </si>
  <si>
    <t>冬賞与</t>
    <rPh sb="0" eb="1">
      <t>フユ</t>
    </rPh>
    <rPh sb="1" eb="3">
      <t>ショウヨ</t>
    </rPh>
    <phoneticPr fontId="2"/>
  </si>
  <si>
    <t>＜雇用保険料の確定保険料＞</t>
    <rPh sb="1" eb="6">
      <t>コヨウホケンリョウ</t>
    </rPh>
    <rPh sb="7" eb="9">
      <t>カクテイ</t>
    </rPh>
    <rPh sb="9" eb="12">
      <t>ホケンリョウ</t>
    </rPh>
    <phoneticPr fontId="3"/>
  </si>
  <si>
    <t>後期計</t>
    <rPh sb="0" eb="2">
      <t>コウキ</t>
    </rPh>
    <rPh sb="2" eb="3">
      <t>ケイ</t>
    </rPh>
    <phoneticPr fontId="2"/>
  </si>
  <si>
    <t>雇用保険料</t>
    <rPh sb="0" eb="5">
      <t>コヨウホケンリョウ</t>
    </rPh>
    <phoneticPr fontId="3"/>
  </si>
  <si>
    <t>充当可能額→</t>
    <rPh sb="0" eb="5">
      <t>ジュウトウカノウガク</t>
    </rPh>
    <phoneticPr fontId="2"/>
  </si>
  <si>
    <t>※分納の場合</t>
    <rPh sb="1" eb="3">
      <t>ブンノウ</t>
    </rPh>
    <rPh sb="4" eb="6">
      <t>バアイ</t>
    </rPh>
    <phoneticPr fontId="2"/>
  </si>
  <si>
    <r>
      <t>【分納する場合↓↓】</t>
    </r>
    <r>
      <rPr>
        <sz val="9"/>
        <color theme="1"/>
        <rFont val="游ゴシック"/>
        <family val="3"/>
        <charset val="128"/>
        <scheme val="minor"/>
      </rPr>
      <t>※概算保険料額が40万円以上（労災保険又は雇用保険のどちらか一方のみ成立している場合は20万円以上）の場合のみ可</t>
    </r>
    <rPh sb="1" eb="3">
      <t>ブンノウ</t>
    </rPh>
    <rPh sb="5" eb="7">
      <t>バアイ</t>
    </rPh>
    <rPh sb="11" eb="15">
      <t>ガイサンホケン</t>
    </rPh>
    <rPh sb="15" eb="16">
      <t>リョウ</t>
    </rPh>
    <rPh sb="16" eb="17">
      <t>ガク</t>
    </rPh>
    <rPh sb="20" eb="22">
      <t>マンエン</t>
    </rPh>
    <rPh sb="22" eb="24">
      <t>イジョウ</t>
    </rPh>
    <rPh sb="25" eb="29">
      <t>ロウサイホケン</t>
    </rPh>
    <rPh sb="29" eb="30">
      <t>マタ</t>
    </rPh>
    <rPh sb="31" eb="35">
      <t>コヨウホケン</t>
    </rPh>
    <rPh sb="40" eb="42">
      <t>イッポウ</t>
    </rPh>
    <rPh sb="44" eb="46">
      <t>セイリツ</t>
    </rPh>
    <rPh sb="50" eb="52">
      <t>バアイ</t>
    </rPh>
    <rPh sb="55" eb="59">
      <t>マンエンイジョウ</t>
    </rPh>
    <rPh sb="61" eb="63">
      <t>バアイ</t>
    </rPh>
    <rPh sb="65" eb="66">
      <t>カ</t>
    </rPh>
    <phoneticPr fontId="3"/>
  </si>
  <si>
    <t>＜雇用保険料の概算保険料＞</t>
    <rPh sb="1" eb="6">
      <t>コヨウホケンリョウ</t>
    </rPh>
    <rPh sb="7" eb="9">
      <t>ガイサン</t>
    </rPh>
    <rPh sb="9" eb="12">
      <t>ホケンリョウ</t>
    </rPh>
    <phoneticPr fontId="3"/>
  </si>
  <si>
    <r>
      <t>【分納する場合↓↓】</t>
    </r>
    <r>
      <rPr>
        <sz val="9"/>
        <color theme="1"/>
        <rFont val="游ゴシック"/>
        <family val="3"/>
        <charset val="128"/>
        <scheme val="minor"/>
      </rPr>
      <t>※概算保険料額が40万円以上（労災保険又は雇用保険のどちらか一方のみ成立している場合は20万円以上）の場合のみ可</t>
    </r>
    <rPh sb="1" eb="3">
      <t>ブンノウ</t>
    </rPh>
    <rPh sb="5" eb="7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</si>
</sst>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,"/>
    <numFmt numFmtId="177" formatCode="#,##0_);[Red]\(#,##0\)"/>
    <numFmt numFmtId="178" formatCode="#,##0_ ;[Red]\-#,##0\ "/>
    <numFmt numFmtId="179" formatCode="#,##0.0;[Red]\-#,##0.0"/>
    <numFmt numFmtId="180" formatCode="#,##0.0_ ;[Red]\-#,##0.0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38" fontId="4" fillId="0" borderId="0" xfId="1" applyFont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0" fillId="0" borderId="87" xfId="0" applyBorder="1">
      <alignment vertical="center"/>
    </xf>
    <xf numFmtId="0" fontId="7" fillId="0" borderId="87" xfId="0" applyFont="1" applyBorder="1" applyAlignment="1"/>
    <xf numFmtId="0" fontId="6" fillId="0" borderId="0" xfId="1" applyNumberFormat="1" applyFont="1" applyAlignment="1">
      <alignment horizontal="center" vertical="center"/>
    </xf>
    <xf numFmtId="0" fontId="4" fillId="0" borderId="0" xfId="1" applyNumberFormat="1" applyFont="1" applyAlignment="1">
      <alignment horizontal="left" vertical="center" shrinkToFit="1"/>
    </xf>
    <xf numFmtId="177" fontId="5" fillId="6" borderId="42" xfId="1" applyNumberFormat="1" applyFont="1" applyFill="1" applyBorder="1" applyAlignment="1">
      <alignment horizontal="right" vertical="center" shrinkToFit="1"/>
    </xf>
    <xf numFmtId="177" fontId="5" fillId="6" borderId="26" xfId="1" applyNumberFormat="1" applyFont="1" applyFill="1" applyBorder="1" applyAlignment="1">
      <alignment horizontal="right" vertical="center" shrinkToFit="1"/>
    </xf>
    <xf numFmtId="177" fontId="5" fillId="6" borderId="37" xfId="1" applyNumberFormat="1" applyFont="1" applyFill="1" applyBorder="1" applyAlignment="1">
      <alignment horizontal="right" vertical="center" shrinkToFit="1"/>
    </xf>
    <xf numFmtId="177" fontId="5" fillId="6" borderId="9" xfId="1" applyNumberFormat="1" applyFont="1" applyFill="1" applyBorder="1" applyAlignment="1">
      <alignment horizontal="right" vertical="center" shrinkToFit="1"/>
    </xf>
    <xf numFmtId="0" fontId="4" fillId="0" borderId="0" xfId="1" applyNumberFormat="1" applyFont="1" applyAlignment="1">
      <alignment horizontal="left" vertical="center"/>
    </xf>
    <xf numFmtId="38" fontId="4" fillId="0" borderId="52" xfId="1" applyFont="1" applyBorder="1" applyAlignment="1">
      <alignment horizontal="center" vertical="center"/>
    </xf>
    <xf numFmtId="38" fontId="4" fillId="0" borderId="52" xfId="1" applyFont="1" applyBorder="1" applyAlignment="1">
      <alignment horizontal="left" vertical="center"/>
    </xf>
    <xf numFmtId="0" fontId="6" fillId="4" borderId="0" xfId="1" applyNumberFormat="1" applyFont="1" applyFill="1" applyAlignment="1" applyProtection="1">
      <alignment horizontal="center" vertical="center"/>
      <protection locked="0"/>
    </xf>
    <xf numFmtId="38" fontId="4" fillId="2" borderId="29" xfId="1" applyFont="1" applyFill="1" applyBorder="1" applyAlignment="1" applyProtection="1">
      <alignment horizontal="center" vertical="center" shrinkToFit="1"/>
      <protection locked="0"/>
    </xf>
    <xf numFmtId="38" fontId="4" fillId="2" borderId="33" xfId="1" applyFont="1" applyFill="1" applyBorder="1" applyAlignment="1" applyProtection="1">
      <alignment horizontal="center" vertical="center" shrinkToFit="1"/>
      <protection locked="0"/>
    </xf>
    <xf numFmtId="38" fontId="4" fillId="2" borderId="38" xfId="1" applyFont="1" applyFill="1" applyBorder="1" applyAlignment="1" applyProtection="1">
      <alignment horizontal="center" vertical="center" shrinkToFit="1"/>
      <protection locked="0"/>
    </xf>
    <xf numFmtId="38" fontId="4" fillId="2" borderId="25" xfId="1" applyFont="1" applyFill="1" applyBorder="1" applyAlignment="1" applyProtection="1">
      <alignment horizontal="center" vertical="center" shrinkToFit="1"/>
      <protection locked="0"/>
    </xf>
    <xf numFmtId="38" fontId="4" fillId="2" borderId="88" xfId="1" applyFont="1" applyFill="1" applyBorder="1" applyAlignment="1" applyProtection="1">
      <alignment horizontal="center" vertical="center" shrinkToFit="1"/>
      <protection locked="0"/>
    </xf>
    <xf numFmtId="38" fontId="4" fillId="2" borderId="89" xfId="1" applyFont="1" applyFill="1" applyBorder="1" applyAlignment="1" applyProtection="1">
      <alignment horizontal="center" vertical="center" shrinkToFit="1"/>
      <protection locked="0"/>
    </xf>
    <xf numFmtId="177" fontId="4" fillId="5" borderId="1" xfId="1" applyNumberFormat="1" applyFont="1" applyFill="1" applyBorder="1" applyAlignment="1" applyProtection="1">
      <alignment vertical="center" shrinkToFit="1"/>
      <protection locked="0"/>
    </xf>
    <xf numFmtId="177" fontId="4" fillId="4" borderId="30" xfId="1" applyNumberFormat="1" applyFont="1" applyFill="1" applyBorder="1" applyAlignment="1" applyProtection="1">
      <alignment vertical="center" shrinkToFit="1"/>
      <protection locked="0"/>
    </xf>
    <xf numFmtId="177" fontId="4" fillId="4" borderId="34" xfId="1" applyNumberFormat="1" applyFont="1" applyFill="1" applyBorder="1" applyAlignment="1" applyProtection="1">
      <alignment vertical="center" shrinkToFit="1"/>
      <protection locked="0"/>
    </xf>
    <xf numFmtId="177" fontId="4" fillId="4" borderId="39" xfId="1" applyNumberFormat="1" applyFont="1" applyFill="1" applyBorder="1" applyAlignment="1" applyProtection="1">
      <alignment vertical="center" shrinkToFit="1"/>
      <protection locked="0"/>
    </xf>
    <xf numFmtId="177" fontId="4" fillId="4" borderId="4" xfId="1" applyNumberFormat="1" applyFont="1" applyFill="1" applyBorder="1" applyAlignment="1" applyProtection="1">
      <alignment vertical="center" shrinkToFit="1"/>
      <protection locked="0"/>
    </xf>
    <xf numFmtId="177" fontId="4" fillId="3" borderId="4" xfId="1" applyNumberFormat="1" applyFont="1" applyFill="1" applyBorder="1" applyAlignment="1" applyProtection="1">
      <alignment vertical="center" shrinkToFit="1"/>
      <protection hidden="1"/>
    </xf>
    <xf numFmtId="177" fontId="4" fillId="3" borderId="39" xfId="1" applyNumberFormat="1" applyFont="1" applyFill="1" applyBorder="1" applyAlignment="1" applyProtection="1">
      <alignment vertical="center" shrinkToFit="1"/>
      <protection hidden="1"/>
    </xf>
    <xf numFmtId="177" fontId="4" fillId="3" borderId="91" xfId="1" applyNumberFormat="1" applyFont="1" applyFill="1" applyBorder="1" applyAlignment="1" applyProtection="1">
      <alignment vertical="center" shrinkToFit="1"/>
      <protection hidden="1"/>
    </xf>
    <xf numFmtId="177" fontId="4" fillId="3" borderId="92" xfId="1" applyNumberFormat="1" applyFont="1" applyFill="1" applyBorder="1" applyAlignment="1" applyProtection="1">
      <alignment vertical="center" shrinkToFit="1"/>
      <protection hidden="1"/>
    </xf>
    <xf numFmtId="177" fontId="4" fillId="5" borderId="7" xfId="1" applyNumberFormat="1" applyFont="1" applyFill="1" applyBorder="1" applyAlignment="1" applyProtection="1">
      <alignment vertical="center" shrinkToFit="1"/>
      <protection locked="0"/>
    </xf>
    <xf numFmtId="177" fontId="4" fillId="4" borderId="21" xfId="1" applyNumberFormat="1" applyFont="1" applyFill="1" applyBorder="1" applyAlignment="1" applyProtection="1">
      <alignment vertical="center" shrinkToFit="1"/>
      <protection locked="0"/>
    </xf>
    <xf numFmtId="177" fontId="4" fillId="4" borderId="35" xfId="1" applyNumberFormat="1" applyFont="1" applyFill="1" applyBorder="1" applyAlignment="1" applyProtection="1">
      <alignment vertical="center" shrinkToFit="1"/>
      <protection locked="0"/>
    </xf>
    <xf numFmtId="177" fontId="4" fillId="4" borderId="40" xfId="1" applyNumberFormat="1" applyFont="1" applyFill="1" applyBorder="1" applyAlignment="1" applyProtection="1">
      <alignment vertical="center" shrinkToFit="1"/>
      <protection locked="0"/>
    </xf>
    <xf numFmtId="177" fontId="4" fillId="4" borderId="2" xfId="1" applyNumberFormat="1" applyFont="1" applyFill="1" applyBorder="1" applyAlignment="1" applyProtection="1">
      <alignment vertical="center" shrinkToFit="1"/>
      <protection locked="0"/>
    </xf>
    <xf numFmtId="177" fontId="4" fillId="3" borderId="2" xfId="1" applyNumberFormat="1" applyFont="1" applyFill="1" applyBorder="1" applyAlignment="1" applyProtection="1">
      <alignment vertical="center" shrinkToFit="1"/>
      <protection hidden="1"/>
    </xf>
    <xf numFmtId="177" fontId="4" fillId="3" borderId="40" xfId="1" applyNumberFormat="1" applyFont="1" applyFill="1" applyBorder="1" applyAlignment="1" applyProtection="1">
      <alignment vertical="center" shrinkToFit="1"/>
      <protection hidden="1"/>
    </xf>
    <xf numFmtId="177" fontId="4" fillId="3" borderId="7" xfId="1" applyNumberFormat="1" applyFont="1" applyFill="1" applyBorder="1" applyAlignment="1" applyProtection="1">
      <alignment vertical="center" shrinkToFit="1"/>
      <protection hidden="1"/>
    </xf>
    <xf numFmtId="177" fontId="4" fillId="3" borderId="35" xfId="1" applyNumberFormat="1" applyFont="1" applyFill="1" applyBorder="1" applyAlignment="1" applyProtection="1">
      <alignment vertical="center" shrinkToFit="1"/>
      <protection hidden="1"/>
    </xf>
    <xf numFmtId="177" fontId="4" fillId="5" borderId="7" xfId="1" applyNumberFormat="1" applyFont="1" applyFill="1" applyBorder="1" applyAlignment="1" applyProtection="1">
      <alignment horizontal="right" vertical="center" shrinkToFit="1"/>
      <protection locked="0"/>
    </xf>
    <xf numFmtId="177" fontId="4" fillId="4" borderId="31" xfId="1" applyNumberFormat="1" applyFont="1" applyFill="1" applyBorder="1" applyAlignment="1" applyProtection="1">
      <alignment vertical="center" shrinkToFit="1"/>
      <protection locked="0"/>
    </xf>
    <xf numFmtId="177" fontId="4" fillId="4" borderId="43" xfId="1" applyNumberFormat="1" applyFont="1" applyFill="1" applyBorder="1" applyAlignment="1" applyProtection="1">
      <alignment vertical="center" shrinkToFit="1"/>
      <protection locked="0"/>
    </xf>
    <xf numFmtId="177" fontId="4" fillId="3" borderId="43" xfId="1" applyNumberFormat="1" applyFont="1" applyFill="1" applyBorder="1" applyAlignment="1" applyProtection="1">
      <alignment vertical="center" shrinkToFit="1"/>
      <protection hidden="1"/>
    </xf>
    <xf numFmtId="177" fontId="4" fillId="3" borderId="86" xfId="1" applyNumberFormat="1" applyFont="1" applyFill="1" applyBorder="1" applyAlignment="1" applyProtection="1">
      <alignment vertical="center" shrinkToFit="1"/>
      <protection hidden="1"/>
    </xf>
    <xf numFmtId="177" fontId="8" fillId="3" borderId="31" xfId="1" applyNumberFormat="1" applyFont="1" applyFill="1" applyBorder="1" applyAlignment="1" applyProtection="1">
      <alignment vertical="center" shrinkToFit="1"/>
      <protection hidden="1"/>
    </xf>
    <xf numFmtId="177" fontId="8" fillId="3" borderId="35" xfId="1" applyNumberFormat="1" applyFont="1" applyFill="1" applyBorder="1" applyAlignment="1" applyProtection="1">
      <alignment vertical="center" shrinkToFit="1"/>
      <protection hidden="1"/>
    </xf>
    <xf numFmtId="177" fontId="8" fillId="3" borderId="43" xfId="1" applyNumberFormat="1" applyFont="1" applyFill="1" applyBorder="1" applyAlignment="1" applyProtection="1">
      <alignment vertical="center" shrinkToFit="1"/>
      <protection hidden="1"/>
    </xf>
    <xf numFmtId="177" fontId="8" fillId="3" borderId="40" xfId="1" applyNumberFormat="1" applyFont="1" applyFill="1" applyBorder="1" applyAlignment="1" applyProtection="1">
      <alignment vertical="center" shrinkToFit="1"/>
      <protection hidden="1"/>
    </xf>
    <xf numFmtId="177" fontId="8" fillId="3" borderId="86" xfId="1" applyNumberFormat="1" applyFont="1" applyFill="1" applyBorder="1" applyAlignment="1" applyProtection="1">
      <alignment vertical="center" shrinkToFit="1"/>
      <protection hidden="1"/>
    </xf>
    <xf numFmtId="178" fontId="9" fillId="0" borderId="0" xfId="0" applyNumberFormat="1" applyFont="1" applyProtection="1">
      <alignment vertical="center"/>
      <protection hidden="1"/>
    </xf>
    <xf numFmtId="0" fontId="4" fillId="4" borderId="20" xfId="1" applyNumberFormat="1" applyFont="1" applyFill="1" applyBorder="1" applyAlignment="1" applyProtection="1">
      <alignment vertical="center" shrinkToFit="1"/>
      <protection locked="0"/>
    </xf>
    <xf numFmtId="177" fontId="4" fillId="5" borderId="2" xfId="1" applyNumberFormat="1" applyFont="1" applyFill="1" applyBorder="1" applyAlignment="1" applyProtection="1">
      <alignment vertical="center" shrinkToFit="1"/>
      <protection locked="0"/>
    </xf>
    <xf numFmtId="38" fontId="10" fillId="0" borderId="0" xfId="1" applyFont="1" applyAlignment="1">
      <alignment vertical="center"/>
    </xf>
    <xf numFmtId="38" fontId="8" fillId="0" borderId="0" xfId="1" applyFont="1" applyAlignment="1">
      <alignment vertical="center" shrinkToFit="1"/>
    </xf>
    <xf numFmtId="0" fontId="8" fillId="0" borderId="0" xfId="0" applyFont="1">
      <alignment vertical="center"/>
    </xf>
    <xf numFmtId="176" fontId="11" fillId="0" borderId="0" xfId="0" applyNumberFormat="1" applyFo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178" fontId="4" fillId="0" borderId="0" xfId="0" applyNumberFormat="1" applyFont="1">
      <alignment vertical="center"/>
    </xf>
    <xf numFmtId="0" fontId="4" fillId="4" borderId="18" xfId="1" applyNumberFormat="1" applyFont="1" applyFill="1" applyBorder="1" applyAlignment="1" applyProtection="1">
      <alignment vertical="center" shrinkToFit="1"/>
      <protection locked="0"/>
    </xf>
    <xf numFmtId="0" fontId="5" fillId="0" borderId="7" xfId="0" applyFont="1" applyBorder="1">
      <alignment vertical="center"/>
    </xf>
    <xf numFmtId="176" fontId="4" fillId="3" borderId="7" xfId="0" applyNumberFormat="1" applyFont="1" applyFill="1" applyBorder="1" applyProtection="1">
      <alignment vertical="center"/>
      <protection hidden="1"/>
    </xf>
    <xf numFmtId="179" fontId="4" fillId="3" borderId="3" xfId="1" applyNumberFormat="1" applyFont="1" applyFill="1" applyBorder="1" applyProtection="1">
      <alignment vertical="center"/>
      <protection hidden="1"/>
    </xf>
    <xf numFmtId="176" fontId="4" fillId="3" borderId="0" xfId="0" applyNumberFormat="1" applyFont="1" applyFill="1" applyProtection="1">
      <alignment vertical="center"/>
      <protection locked="0" hidden="1"/>
    </xf>
    <xf numFmtId="180" fontId="4" fillId="3" borderId="0" xfId="0" applyNumberFormat="1" applyFont="1" applyFill="1" applyAlignment="1" applyProtection="1">
      <alignment horizontal="right" vertical="center"/>
      <protection hidden="1"/>
    </xf>
    <xf numFmtId="38" fontId="8" fillId="3" borderId="0" xfId="1" applyFont="1" applyFill="1" applyProtection="1">
      <alignment vertical="center"/>
      <protection hidden="1"/>
    </xf>
    <xf numFmtId="178" fontId="8" fillId="0" borderId="0" xfId="0" applyNumberFormat="1" applyFont="1">
      <alignment vertical="center"/>
    </xf>
    <xf numFmtId="177" fontId="4" fillId="3" borderId="32" xfId="1" applyNumberFormat="1" applyFont="1" applyFill="1" applyBorder="1" applyAlignment="1" applyProtection="1">
      <alignment vertical="center" shrinkToFit="1"/>
      <protection hidden="1"/>
    </xf>
    <xf numFmtId="177" fontId="4" fillId="3" borderId="36" xfId="1" applyNumberFormat="1" applyFont="1" applyFill="1" applyBorder="1" applyAlignment="1" applyProtection="1">
      <alignment vertical="center" shrinkToFit="1"/>
      <protection hidden="1"/>
    </xf>
    <xf numFmtId="177" fontId="4" fillId="3" borderId="44" xfId="1" applyNumberFormat="1" applyFont="1" applyFill="1" applyBorder="1" applyAlignment="1" applyProtection="1">
      <alignment vertical="center" shrinkToFit="1"/>
      <protection hidden="1"/>
    </xf>
    <xf numFmtId="177" fontId="4" fillId="3" borderId="41" xfId="1" applyNumberFormat="1" applyFont="1" applyFill="1" applyBorder="1" applyAlignment="1" applyProtection="1">
      <alignment vertical="center" shrinkToFit="1"/>
      <protection hidden="1"/>
    </xf>
    <xf numFmtId="177" fontId="4" fillId="3" borderId="96" xfId="1" applyNumberFormat="1" applyFont="1" applyFill="1" applyBorder="1" applyAlignment="1" applyProtection="1">
      <alignment vertical="center" shrinkToFit="1"/>
      <protection hidden="1"/>
    </xf>
    <xf numFmtId="177" fontId="4" fillId="3" borderId="5" xfId="1" applyNumberFormat="1" applyFont="1" applyFill="1" applyBorder="1" applyAlignment="1" applyProtection="1">
      <alignment horizontal="right" vertical="center" shrinkToFit="1"/>
      <protection hidden="1"/>
    </xf>
    <xf numFmtId="177" fontId="4" fillId="3" borderId="37" xfId="1" applyNumberFormat="1" applyFont="1" applyFill="1" applyBorder="1" applyAlignment="1" applyProtection="1">
      <alignment horizontal="right" vertical="center" shrinkToFit="1"/>
      <protection hidden="1"/>
    </xf>
    <xf numFmtId="177" fontId="4" fillId="3" borderId="42" xfId="1" applyNumberFormat="1" applyFont="1" applyFill="1" applyBorder="1" applyAlignment="1" applyProtection="1">
      <alignment horizontal="right" vertical="center" shrinkToFit="1"/>
      <protection hidden="1"/>
    </xf>
    <xf numFmtId="177" fontId="4" fillId="3" borderId="26" xfId="1" applyNumberFormat="1" applyFont="1" applyFill="1" applyBorder="1" applyAlignment="1" applyProtection="1">
      <alignment horizontal="right" vertical="center" shrinkToFit="1"/>
      <protection hidden="1"/>
    </xf>
    <xf numFmtId="177" fontId="4" fillId="3" borderId="9" xfId="1" applyNumberFormat="1" applyFont="1" applyFill="1" applyBorder="1" applyAlignment="1" applyProtection="1">
      <alignment horizontal="right" vertical="center" shrinkToFit="1"/>
      <protection hidden="1"/>
    </xf>
    <xf numFmtId="177" fontId="5" fillId="6" borderId="26" xfId="1" applyNumberFormat="1" applyFont="1" applyFill="1" applyBorder="1" applyAlignment="1" applyProtection="1">
      <alignment horizontal="right" vertical="center" shrinkToFit="1"/>
      <protection hidden="1"/>
    </xf>
    <xf numFmtId="177" fontId="5" fillId="6" borderId="42" xfId="1" applyNumberFormat="1" applyFont="1" applyFill="1" applyBorder="1" applyAlignment="1" applyProtection="1">
      <alignment horizontal="right" vertical="center" shrinkToFit="1"/>
      <protection hidden="1"/>
    </xf>
    <xf numFmtId="177" fontId="5" fillId="6" borderId="9" xfId="1" applyNumberFormat="1" applyFont="1" applyFill="1" applyBorder="1" applyAlignment="1" applyProtection="1">
      <alignment horizontal="right" vertical="center" shrinkToFit="1"/>
      <protection hidden="1"/>
    </xf>
    <xf numFmtId="177" fontId="5" fillId="6" borderId="37" xfId="1" applyNumberFormat="1" applyFont="1" applyFill="1" applyBorder="1" applyAlignment="1" applyProtection="1">
      <alignment horizontal="right" vertical="center" shrinkToFit="1"/>
      <protection hidden="1"/>
    </xf>
    <xf numFmtId="38" fontId="4" fillId="3" borderId="0" xfId="1" applyFont="1" applyFill="1" applyAlignment="1" applyProtection="1">
      <alignment vertical="center"/>
      <protection hidden="1"/>
    </xf>
    <xf numFmtId="176" fontId="4" fillId="3" borderId="16" xfId="1" applyNumberFormat="1" applyFont="1" applyFill="1" applyBorder="1" applyAlignment="1" applyProtection="1">
      <alignment horizontal="center" vertical="center"/>
      <protection hidden="1"/>
    </xf>
    <xf numFmtId="176" fontId="4" fillId="3" borderId="63" xfId="1" applyNumberFormat="1" applyFont="1" applyFill="1" applyBorder="1" applyAlignment="1" applyProtection="1">
      <alignment horizontal="center" vertical="center"/>
      <protection hidden="1"/>
    </xf>
    <xf numFmtId="176" fontId="4" fillId="3" borderId="2" xfId="1" applyNumberFormat="1" applyFont="1" applyFill="1" applyBorder="1" applyAlignment="1" applyProtection="1">
      <alignment horizontal="center" vertical="center"/>
      <protection hidden="1"/>
    </xf>
    <xf numFmtId="176" fontId="4" fillId="3" borderId="64" xfId="1" applyNumberFormat="1" applyFont="1" applyFill="1" applyBorder="1" applyAlignment="1" applyProtection="1">
      <alignment horizontal="center" vertical="center"/>
      <protection hidden="1"/>
    </xf>
    <xf numFmtId="176" fontId="4" fillId="3" borderId="47" xfId="1" applyNumberFormat="1" applyFont="1" applyFill="1" applyBorder="1" applyAlignment="1" applyProtection="1">
      <alignment horizontal="center" vertical="center"/>
      <protection hidden="1"/>
    </xf>
    <xf numFmtId="176" fontId="4" fillId="3" borderId="65" xfId="1" applyNumberFormat="1" applyFont="1" applyFill="1" applyBorder="1" applyAlignment="1" applyProtection="1">
      <alignment horizontal="center" vertical="center"/>
      <protection hidden="1"/>
    </xf>
    <xf numFmtId="38" fontId="12" fillId="0" borderId="0" xfId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4" fillId="2" borderId="78" xfId="1" applyFont="1" applyFill="1" applyBorder="1" applyAlignment="1" applyProtection="1">
      <alignment horizontal="center" vertical="center"/>
      <protection locked="0"/>
    </xf>
    <xf numFmtId="38" fontId="4" fillId="2" borderId="55" xfId="1" applyFont="1" applyFill="1" applyBorder="1" applyAlignment="1" applyProtection="1">
      <alignment horizontal="center" vertical="center"/>
      <protection locked="0"/>
    </xf>
    <xf numFmtId="38" fontId="4" fillId="5" borderId="75" xfId="1" applyFont="1" applyFill="1" applyBorder="1" applyAlignment="1" applyProtection="1">
      <alignment horizontal="center" vertical="center"/>
      <protection locked="0"/>
    </xf>
    <xf numFmtId="177" fontId="4" fillId="3" borderId="73" xfId="1" applyNumberFormat="1" applyFont="1" applyFill="1" applyBorder="1" applyAlignment="1" applyProtection="1">
      <alignment vertical="center"/>
      <protection hidden="1"/>
    </xf>
    <xf numFmtId="0" fontId="7" fillId="0" borderId="87" xfId="0" applyFont="1" applyBorder="1">
      <alignment vertical="center"/>
    </xf>
    <xf numFmtId="38" fontId="4" fillId="5" borderId="10" xfId="1" applyFont="1" applyFill="1" applyBorder="1" applyAlignment="1" applyProtection="1">
      <alignment horizontal="center" vertical="center"/>
      <protection locked="0"/>
    </xf>
    <xf numFmtId="177" fontId="4" fillId="3" borderId="15" xfId="1" applyNumberFormat="1" applyFont="1" applyFill="1" applyBorder="1" applyAlignment="1" applyProtection="1">
      <alignment vertical="center"/>
      <protection hidden="1"/>
    </xf>
    <xf numFmtId="38" fontId="4" fillId="5" borderId="58" xfId="1" applyFont="1" applyFill="1" applyBorder="1" applyAlignment="1" applyProtection="1">
      <alignment horizontal="center" vertical="center"/>
      <protection locked="0"/>
    </xf>
    <xf numFmtId="177" fontId="4" fillId="3" borderId="53" xfId="1" applyNumberFormat="1" applyFont="1" applyFill="1" applyBorder="1" applyAlignment="1" applyProtection="1">
      <alignment vertical="center"/>
      <protection hidden="1"/>
    </xf>
    <xf numFmtId="38" fontId="4" fillId="5" borderId="60" xfId="1" applyFont="1" applyFill="1" applyBorder="1" applyAlignment="1" applyProtection="1">
      <alignment horizontal="center" vertical="center"/>
      <protection locked="0"/>
    </xf>
    <xf numFmtId="177" fontId="4" fillId="3" borderId="61" xfId="1" applyNumberFormat="1" applyFont="1" applyFill="1" applyBorder="1" applyAlignment="1" applyProtection="1">
      <alignment vertical="center"/>
      <protection hidden="1"/>
    </xf>
    <xf numFmtId="177" fontId="4" fillId="5" borderId="4" xfId="1" applyNumberFormat="1" applyFont="1" applyFill="1" applyBorder="1" applyAlignment="1" applyProtection="1">
      <alignment vertical="center" shrinkToFit="1"/>
      <protection locked="0"/>
    </xf>
    <xf numFmtId="177" fontId="4" fillId="4" borderId="32" xfId="1" applyNumberFormat="1" applyFont="1" applyFill="1" applyBorder="1" applyAlignment="1" applyProtection="1">
      <alignment vertical="center" shrinkToFit="1"/>
      <protection locked="0"/>
    </xf>
    <xf numFmtId="177" fontId="4" fillId="4" borderId="36" xfId="1" applyNumberFormat="1" applyFont="1" applyFill="1" applyBorder="1" applyAlignment="1" applyProtection="1">
      <alignment vertical="center" shrinkToFit="1"/>
      <protection locked="0"/>
    </xf>
    <xf numFmtId="177" fontId="4" fillId="4" borderId="41" xfId="1" applyNumberFormat="1" applyFont="1" applyFill="1" applyBorder="1" applyAlignment="1" applyProtection="1">
      <alignment vertical="center" shrinkToFit="1"/>
      <protection locked="0"/>
    </xf>
    <xf numFmtId="177" fontId="4" fillId="4" borderId="44" xfId="1" applyNumberFormat="1" applyFont="1" applyFill="1" applyBorder="1" applyAlignment="1" applyProtection="1">
      <alignment vertical="center" shrinkToFit="1"/>
      <protection locked="0"/>
    </xf>
    <xf numFmtId="176" fontId="11" fillId="4" borderId="0" xfId="0" applyNumberFormat="1" applyFont="1" applyFill="1" applyProtection="1">
      <alignment vertical="center"/>
      <protection locked="0"/>
    </xf>
    <xf numFmtId="38" fontId="4" fillId="2" borderId="45" xfId="1" applyFont="1" applyFill="1" applyBorder="1" applyAlignment="1" applyProtection="1">
      <alignment horizontal="center" vertical="center" shrinkToFit="1"/>
      <protection locked="0"/>
    </xf>
    <xf numFmtId="177" fontId="4" fillId="3" borderId="1" xfId="1" applyNumberFormat="1" applyFont="1" applyFill="1" applyBorder="1" applyAlignment="1" applyProtection="1">
      <alignment vertical="center" shrinkToFit="1"/>
      <protection hidden="1"/>
    </xf>
    <xf numFmtId="177" fontId="4" fillId="3" borderId="34" xfId="1" applyNumberFormat="1" applyFont="1" applyFill="1" applyBorder="1" applyAlignment="1" applyProtection="1">
      <alignment vertical="center" shrinkToFit="1"/>
      <protection hidden="1"/>
    </xf>
    <xf numFmtId="0" fontId="6" fillId="0" borderId="0" xfId="1" applyNumberFormat="1" applyFont="1" applyAlignment="1" applyProtection="1">
      <alignment horizontal="center" vertical="center"/>
      <protection locked="0"/>
    </xf>
    <xf numFmtId="0" fontId="4" fillId="0" borderId="0" xfId="1" applyNumberFormat="1" applyFont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 wrapText="1" shrinkToFit="1"/>
    </xf>
    <xf numFmtId="0" fontId="4" fillId="0" borderId="0" xfId="1" applyNumberFormat="1" applyFont="1" applyAlignment="1">
      <alignment horizontal="center" vertical="center" wrapText="1" shrinkToFit="1"/>
    </xf>
    <xf numFmtId="0" fontId="4" fillId="0" borderId="0" xfId="1" applyNumberFormat="1" applyFont="1" applyAlignment="1">
      <alignment horizontal="center" shrinkToFit="1"/>
    </xf>
    <xf numFmtId="0" fontId="4" fillId="0" borderId="52" xfId="1" applyNumberFormat="1" applyFont="1" applyBorder="1" applyAlignment="1">
      <alignment horizontal="center" shrinkToFit="1"/>
    </xf>
    <xf numFmtId="0" fontId="4" fillId="0" borderId="0" xfId="1" applyNumberFormat="1" applyFont="1" applyAlignment="1">
      <alignment horizontal="center" vertical="center" shrinkToFit="1"/>
    </xf>
    <xf numFmtId="0" fontId="4" fillId="0" borderId="52" xfId="1" applyNumberFormat="1" applyFont="1" applyBorder="1" applyAlignment="1">
      <alignment horizontal="center" vertical="center" shrinkToFit="1"/>
    </xf>
    <xf numFmtId="38" fontId="4" fillId="2" borderId="27" xfId="1" applyFont="1" applyFill="1" applyBorder="1" applyAlignment="1" applyProtection="1">
      <alignment horizontal="center" vertical="center" shrinkToFit="1"/>
      <protection locked="0"/>
    </xf>
    <xf numFmtId="38" fontId="4" fillId="2" borderId="17" xfId="1" applyFont="1" applyFill="1" applyBorder="1" applyAlignment="1" applyProtection="1">
      <alignment horizontal="center" vertical="center" shrinkToFit="1"/>
      <protection locked="0"/>
    </xf>
    <xf numFmtId="0" fontId="4" fillId="4" borderId="20" xfId="1" applyNumberFormat="1" applyFont="1" applyFill="1" applyBorder="1" applyAlignment="1" applyProtection="1">
      <alignment horizontal="center" vertical="center" shrinkToFit="1"/>
      <protection locked="0"/>
    </xf>
    <xf numFmtId="0" fontId="4" fillId="4" borderId="18" xfId="1" applyNumberFormat="1" applyFont="1" applyFill="1" applyBorder="1" applyAlignment="1" applyProtection="1">
      <alignment horizontal="center" vertical="center" shrinkToFit="1"/>
      <protection locked="0"/>
    </xf>
    <xf numFmtId="0" fontId="4" fillId="4" borderId="19" xfId="1" applyNumberFormat="1" applyFont="1" applyFill="1" applyBorder="1" applyAlignment="1" applyProtection="1">
      <alignment horizontal="center" vertical="center" shrinkToFit="1"/>
      <protection locked="0"/>
    </xf>
    <xf numFmtId="177" fontId="4" fillId="5" borderId="21" xfId="1" applyNumberFormat="1" applyFont="1" applyFill="1" applyBorder="1" applyAlignment="1" applyProtection="1">
      <alignment horizontal="center" vertical="center" shrinkToFit="1"/>
      <protection locked="0"/>
    </xf>
    <xf numFmtId="177" fontId="4" fillId="5" borderId="7" xfId="1" applyNumberFormat="1" applyFont="1" applyFill="1" applyBorder="1" applyAlignment="1" applyProtection="1">
      <alignment horizontal="center" vertical="center" shrinkToFit="1"/>
      <protection locked="0"/>
    </xf>
    <xf numFmtId="38" fontId="4" fillId="2" borderId="12" xfId="1" applyFont="1" applyFill="1" applyBorder="1" applyAlignment="1" applyProtection="1">
      <alignment horizontal="center" vertical="center" shrinkToFit="1"/>
      <protection locked="0"/>
    </xf>
    <xf numFmtId="38" fontId="4" fillId="2" borderId="23" xfId="1" applyFont="1" applyFill="1" applyBorder="1" applyAlignment="1" applyProtection="1">
      <alignment horizontal="center" vertical="center" shrinkToFit="1"/>
      <protection locked="0"/>
    </xf>
    <xf numFmtId="38" fontId="4" fillId="2" borderId="13" xfId="1" applyFont="1" applyFill="1" applyBorder="1" applyAlignment="1" applyProtection="1">
      <alignment horizontal="center" vertical="center" shrinkToFit="1"/>
      <protection locked="0"/>
    </xf>
    <xf numFmtId="38" fontId="4" fillId="2" borderId="24" xfId="1" applyFont="1" applyFill="1" applyBorder="1" applyAlignment="1" applyProtection="1">
      <alignment horizontal="center" vertical="center" shrinkToFit="1"/>
      <protection locked="0"/>
    </xf>
    <xf numFmtId="38" fontId="4" fillId="2" borderId="10" xfId="1" applyFont="1" applyFill="1" applyBorder="1" applyAlignment="1" applyProtection="1">
      <alignment horizontal="center" vertical="center" shrinkToFit="1"/>
      <protection locked="0"/>
    </xf>
    <xf numFmtId="38" fontId="4" fillId="2" borderId="16" xfId="1" applyFont="1" applyFill="1" applyBorder="1" applyAlignment="1" applyProtection="1">
      <alignment horizontal="center" vertical="center" shrinkToFit="1"/>
      <protection locked="0"/>
    </xf>
    <xf numFmtId="38" fontId="4" fillId="2" borderId="15" xfId="1" applyFont="1" applyFill="1" applyBorder="1" applyAlignment="1" applyProtection="1">
      <alignment horizontal="center" vertical="center" shrinkToFit="1"/>
      <protection locked="0"/>
    </xf>
    <xf numFmtId="38" fontId="4" fillId="2" borderId="11" xfId="1" applyFont="1" applyFill="1" applyBorder="1" applyAlignment="1" applyProtection="1">
      <alignment horizontal="center" vertical="center" shrinkToFit="1"/>
      <protection locked="0"/>
    </xf>
    <xf numFmtId="38" fontId="4" fillId="2" borderId="14" xfId="1" applyFont="1" applyFill="1" applyBorder="1" applyAlignment="1" applyProtection="1">
      <alignment horizontal="center" vertical="center" shrinkToFit="1"/>
      <protection locked="0"/>
    </xf>
    <xf numFmtId="177" fontId="4" fillId="5" borderId="22" xfId="1" applyNumberFormat="1" applyFont="1" applyFill="1" applyBorder="1" applyAlignment="1" applyProtection="1">
      <alignment horizontal="center" vertical="center" shrinkToFit="1"/>
      <protection locked="0"/>
    </xf>
    <xf numFmtId="177" fontId="4" fillId="5" borderId="8" xfId="1" applyNumberFormat="1" applyFont="1" applyFill="1" applyBorder="1" applyAlignment="1" applyProtection="1">
      <alignment horizontal="center" vertical="center" shrinkToFit="1"/>
      <protection locked="0"/>
    </xf>
    <xf numFmtId="177" fontId="4" fillId="2" borderId="5" xfId="1" applyNumberFormat="1" applyFont="1" applyFill="1" applyBorder="1" applyAlignment="1" applyProtection="1">
      <alignment horizontal="center" vertical="center" shrinkToFit="1"/>
      <protection locked="0"/>
    </xf>
    <xf numFmtId="177" fontId="4" fillId="2" borderId="9" xfId="1" applyNumberFormat="1" applyFont="1" applyFill="1" applyBorder="1" applyAlignment="1" applyProtection="1">
      <alignment horizontal="center" vertical="center" shrinkToFit="1"/>
      <protection locked="0"/>
    </xf>
    <xf numFmtId="38" fontId="4" fillId="0" borderId="52" xfId="1" applyFont="1" applyBorder="1" applyAlignment="1">
      <alignment horizontal="center" vertical="center"/>
    </xf>
    <xf numFmtId="38" fontId="4" fillId="5" borderId="28" xfId="1" applyFont="1" applyFill="1" applyBorder="1" applyAlignment="1" applyProtection="1">
      <alignment horizontal="left" vertical="center"/>
      <protection locked="0"/>
    </xf>
    <xf numFmtId="38" fontId="4" fillId="5" borderId="14" xfId="1" applyFont="1" applyFill="1" applyBorder="1" applyAlignment="1" applyProtection="1">
      <alignment horizontal="left" vertical="center"/>
      <protection locked="0"/>
    </xf>
    <xf numFmtId="176" fontId="4" fillId="3" borderId="16" xfId="1" applyNumberFormat="1" applyFont="1" applyFill="1" applyBorder="1" applyAlignment="1" applyProtection="1">
      <alignment horizontal="center" vertical="center"/>
      <protection hidden="1"/>
    </xf>
    <xf numFmtId="176" fontId="4" fillId="3" borderId="63" xfId="1" applyNumberFormat="1" applyFont="1" applyFill="1" applyBorder="1" applyAlignment="1" applyProtection="1">
      <alignment horizontal="center" vertical="center"/>
      <protection hidden="1"/>
    </xf>
    <xf numFmtId="40" fontId="4" fillId="4" borderId="67" xfId="1" applyNumberFormat="1" applyFont="1" applyFill="1" applyBorder="1" applyAlignment="1" applyProtection="1">
      <alignment horizontal="center" vertical="center"/>
      <protection locked="0"/>
    </xf>
    <xf numFmtId="40" fontId="4" fillId="4" borderId="63" xfId="1" applyNumberFormat="1" applyFont="1" applyFill="1" applyBorder="1" applyAlignment="1" applyProtection="1">
      <alignment horizontal="center" vertical="center"/>
      <protection locked="0"/>
    </xf>
    <xf numFmtId="177" fontId="4" fillId="3" borderId="27" xfId="1" applyNumberFormat="1" applyFont="1" applyFill="1" applyBorder="1" applyAlignment="1" applyProtection="1">
      <alignment horizontal="center" vertical="center"/>
      <protection hidden="1"/>
    </xf>
    <xf numFmtId="177" fontId="4" fillId="3" borderId="17" xfId="1" applyNumberFormat="1" applyFont="1" applyFill="1" applyBorder="1" applyAlignment="1" applyProtection="1">
      <alignment horizontal="center" vertical="center"/>
      <protection hidden="1"/>
    </xf>
    <xf numFmtId="38" fontId="4" fillId="5" borderId="21" xfId="1" applyFont="1" applyFill="1" applyBorder="1" applyAlignment="1" applyProtection="1">
      <alignment horizontal="left" vertical="center"/>
      <protection locked="0"/>
    </xf>
    <xf numFmtId="38" fontId="4" fillId="5" borderId="3" xfId="1" applyFont="1" applyFill="1" applyBorder="1" applyAlignment="1" applyProtection="1">
      <alignment horizontal="left" vertical="center"/>
      <protection locked="0"/>
    </xf>
    <xf numFmtId="176" fontId="4" fillId="3" borderId="2" xfId="1" applyNumberFormat="1" applyFont="1" applyFill="1" applyBorder="1" applyAlignment="1" applyProtection="1">
      <alignment horizontal="center" vertical="center"/>
      <protection hidden="1"/>
    </xf>
    <xf numFmtId="176" fontId="4" fillId="3" borderId="64" xfId="1" applyNumberFormat="1" applyFont="1" applyFill="1" applyBorder="1" applyAlignment="1" applyProtection="1">
      <alignment horizontal="center" vertical="center"/>
      <protection hidden="1"/>
    </xf>
    <xf numFmtId="40" fontId="4" fillId="4" borderId="68" xfId="1" applyNumberFormat="1" applyFont="1" applyFill="1" applyBorder="1" applyAlignment="1" applyProtection="1">
      <alignment horizontal="center" vertical="center"/>
      <protection locked="0"/>
    </xf>
    <xf numFmtId="40" fontId="4" fillId="4" borderId="64" xfId="1" applyNumberFormat="1" applyFont="1" applyFill="1" applyBorder="1" applyAlignment="1" applyProtection="1">
      <alignment horizontal="center" vertical="center"/>
      <protection locked="0"/>
    </xf>
    <xf numFmtId="177" fontId="4" fillId="3" borderId="7" xfId="1" applyNumberFormat="1" applyFont="1" applyFill="1" applyBorder="1" applyAlignment="1" applyProtection="1">
      <alignment horizontal="center" vertical="center"/>
      <protection hidden="1"/>
    </xf>
    <xf numFmtId="177" fontId="4" fillId="3" borderId="51" xfId="1" applyNumberFormat="1" applyFont="1" applyFill="1" applyBorder="1" applyAlignment="1" applyProtection="1">
      <alignment horizontal="center" vertical="center"/>
      <protection hidden="1"/>
    </xf>
    <xf numFmtId="38" fontId="4" fillId="5" borderId="46" xfId="1" applyFont="1" applyFill="1" applyBorder="1" applyAlignment="1" applyProtection="1">
      <alignment horizontal="left" vertical="center"/>
      <protection locked="0"/>
    </xf>
    <xf numFmtId="38" fontId="4" fillId="5" borderId="48" xfId="1" applyFont="1" applyFill="1" applyBorder="1" applyAlignment="1" applyProtection="1">
      <alignment horizontal="left" vertical="center"/>
      <protection locked="0"/>
    </xf>
    <xf numFmtId="40" fontId="4" fillId="4" borderId="69" xfId="1" applyNumberFormat="1" applyFont="1" applyFill="1" applyBorder="1" applyAlignment="1" applyProtection="1">
      <alignment horizontal="center" vertical="center"/>
      <protection locked="0"/>
    </xf>
    <xf numFmtId="40" fontId="4" fillId="4" borderId="65" xfId="1" applyNumberFormat="1" applyFont="1" applyFill="1" applyBorder="1" applyAlignment="1" applyProtection="1">
      <alignment horizontal="center" vertical="center"/>
      <protection locked="0"/>
    </xf>
    <xf numFmtId="177" fontId="4" fillId="3" borderId="69" xfId="1" applyNumberFormat="1" applyFont="1" applyFill="1" applyBorder="1" applyAlignment="1" applyProtection="1">
      <alignment horizontal="center" vertical="center"/>
      <protection hidden="1"/>
    </xf>
    <xf numFmtId="177" fontId="4" fillId="3" borderId="50" xfId="1" applyNumberFormat="1" applyFont="1" applyFill="1" applyBorder="1" applyAlignment="1" applyProtection="1">
      <alignment horizontal="center" vertical="center"/>
      <protection hidden="1"/>
    </xf>
    <xf numFmtId="176" fontId="4" fillId="3" borderId="47" xfId="1" applyNumberFormat="1" applyFont="1" applyFill="1" applyBorder="1" applyAlignment="1" applyProtection="1">
      <alignment horizontal="center" vertical="center"/>
      <protection hidden="1"/>
    </xf>
    <xf numFmtId="176" fontId="4" fillId="3" borderId="65" xfId="1" applyNumberFormat="1" applyFont="1" applyFill="1" applyBorder="1" applyAlignment="1" applyProtection="1">
      <alignment horizontal="center" vertical="center"/>
      <protection hidden="1"/>
    </xf>
    <xf numFmtId="38" fontId="4" fillId="5" borderId="5" xfId="1" applyFont="1" applyFill="1" applyBorder="1" applyAlignment="1" applyProtection="1">
      <alignment horizontal="left" vertical="center"/>
      <protection locked="0"/>
    </xf>
    <xf numFmtId="38" fontId="4" fillId="5" borderId="6" xfId="1" applyFont="1" applyFill="1" applyBorder="1" applyAlignment="1" applyProtection="1">
      <alignment horizontal="left" vertical="center"/>
      <protection locked="0"/>
    </xf>
    <xf numFmtId="176" fontId="4" fillId="3" borderId="26" xfId="1" applyNumberFormat="1" applyFont="1" applyFill="1" applyBorder="1" applyAlignment="1" applyProtection="1">
      <alignment horizontal="center" vertical="center"/>
      <protection hidden="1"/>
    </xf>
    <xf numFmtId="176" fontId="4" fillId="3" borderId="66" xfId="1" applyNumberFormat="1" applyFont="1" applyFill="1" applyBorder="1" applyAlignment="1" applyProtection="1">
      <alignment horizontal="center" vertical="center"/>
      <protection hidden="1"/>
    </xf>
    <xf numFmtId="40" fontId="4" fillId="4" borderId="70" xfId="1" applyNumberFormat="1" applyFont="1" applyFill="1" applyBorder="1" applyAlignment="1" applyProtection="1">
      <alignment horizontal="center" vertical="center"/>
      <protection locked="0"/>
    </xf>
    <xf numFmtId="40" fontId="4" fillId="4" borderId="66" xfId="1" applyNumberFormat="1" applyFont="1" applyFill="1" applyBorder="1" applyAlignment="1" applyProtection="1">
      <alignment horizontal="center" vertical="center"/>
      <protection locked="0"/>
    </xf>
    <xf numFmtId="177" fontId="4" fillId="3" borderId="9" xfId="1" applyNumberFormat="1" applyFont="1" applyFill="1" applyBorder="1" applyAlignment="1" applyProtection="1">
      <alignment horizontal="center" vertical="center"/>
      <protection hidden="1"/>
    </xf>
    <xf numFmtId="177" fontId="4" fillId="3" borderId="49" xfId="1" applyNumberFormat="1" applyFont="1" applyFill="1" applyBorder="1" applyAlignment="1" applyProtection="1">
      <alignment horizontal="center" vertical="center"/>
      <protection hidden="1"/>
    </xf>
    <xf numFmtId="38" fontId="12" fillId="0" borderId="52" xfId="1" applyFont="1" applyBorder="1" applyAlignment="1">
      <alignment horizontal="center" vertical="center"/>
    </xf>
    <xf numFmtId="38" fontId="4" fillId="5" borderId="5" xfId="1" applyFont="1" applyFill="1" applyBorder="1" applyAlignment="1" applyProtection="1">
      <alignment horizontal="center" vertical="center"/>
      <protection locked="0"/>
    </xf>
    <xf numFmtId="38" fontId="4" fillId="5" borderId="6" xfId="1" applyFont="1" applyFill="1" applyBorder="1" applyAlignment="1" applyProtection="1">
      <alignment horizontal="center" vertical="center"/>
      <protection locked="0"/>
    </xf>
    <xf numFmtId="177" fontId="4" fillId="4" borderId="9" xfId="1" applyNumberFormat="1" applyFont="1" applyFill="1" applyBorder="1" applyAlignment="1" applyProtection="1">
      <alignment horizontal="center" vertical="center"/>
      <protection locked="0"/>
    </xf>
    <xf numFmtId="177" fontId="4" fillId="4" borderId="49" xfId="1" applyNumberFormat="1" applyFont="1" applyFill="1" applyBorder="1" applyAlignment="1" applyProtection="1">
      <alignment horizontal="center" vertical="center"/>
      <protection locked="0"/>
    </xf>
    <xf numFmtId="38" fontId="4" fillId="5" borderId="79" xfId="1" applyFont="1" applyFill="1" applyBorder="1" applyAlignment="1" applyProtection="1">
      <alignment horizontal="center" vertical="center"/>
      <protection locked="0"/>
    </xf>
    <xf numFmtId="38" fontId="4" fillId="5" borderId="80" xfId="1" applyFont="1" applyFill="1" applyBorder="1" applyAlignment="1" applyProtection="1">
      <alignment horizontal="center" vertical="center"/>
      <protection locked="0"/>
    </xf>
    <xf numFmtId="177" fontId="4" fillId="3" borderId="80" xfId="1" applyNumberFormat="1" applyFont="1" applyFill="1" applyBorder="1" applyAlignment="1" applyProtection="1">
      <alignment horizontal="center" vertical="center"/>
      <protection hidden="1"/>
    </xf>
    <xf numFmtId="177" fontId="4" fillId="3" borderId="26" xfId="1" applyNumberFormat="1" applyFont="1" applyFill="1" applyBorder="1" applyAlignment="1" applyProtection="1">
      <alignment horizontal="center" vertical="center"/>
      <protection hidden="1"/>
    </xf>
    <xf numFmtId="38" fontId="5" fillId="3" borderId="87" xfId="1" applyFont="1" applyFill="1" applyBorder="1" applyAlignment="1">
      <alignment horizontal="center" vertical="center"/>
    </xf>
    <xf numFmtId="38" fontId="4" fillId="2" borderId="56" xfId="1" applyFont="1" applyFill="1" applyBorder="1" applyAlignment="1" applyProtection="1">
      <alignment horizontal="center" vertical="center"/>
      <protection locked="0"/>
    </xf>
    <xf numFmtId="38" fontId="5" fillId="2" borderId="56" xfId="1" applyFont="1" applyFill="1" applyBorder="1" applyAlignment="1" applyProtection="1">
      <alignment horizontal="center" vertical="center"/>
      <protection locked="0"/>
    </xf>
    <xf numFmtId="38" fontId="5" fillId="2" borderId="57" xfId="1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4" fillId="2" borderId="85" xfId="0" applyFont="1" applyFill="1" applyBorder="1" applyAlignment="1" applyProtection="1">
      <alignment horizontal="center" vertical="center"/>
      <protection locked="0"/>
    </xf>
    <xf numFmtId="177" fontId="4" fillId="3" borderId="83" xfId="0" applyNumberFormat="1" applyFont="1" applyFill="1" applyBorder="1" applyAlignment="1" applyProtection="1">
      <alignment horizontal="center" vertical="center"/>
      <protection hidden="1"/>
    </xf>
    <xf numFmtId="177" fontId="4" fillId="3" borderId="84" xfId="0" applyNumberFormat="1" applyFont="1" applyFill="1" applyBorder="1" applyAlignment="1" applyProtection="1">
      <alignment horizontal="center" vertical="center"/>
      <protection hidden="1"/>
    </xf>
    <xf numFmtId="38" fontId="4" fillId="0" borderId="52" xfId="1" applyFont="1" applyBorder="1" applyAlignment="1">
      <alignment horizontal="left" vertical="center"/>
    </xf>
    <xf numFmtId="177" fontId="4" fillId="3" borderId="73" xfId="1" applyNumberFormat="1" applyFont="1" applyFill="1" applyBorder="1" applyAlignment="1" applyProtection="1">
      <alignment horizontal="center" vertical="center"/>
      <protection hidden="1"/>
    </xf>
    <xf numFmtId="177" fontId="4" fillId="4" borderId="73" xfId="1" applyNumberFormat="1" applyFont="1" applyFill="1" applyBorder="1" applyAlignment="1" applyProtection="1">
      <alignment horizontal="center" vertical="center"/>
      <protection locked="0"/>
    </xf>
    <xf numFmtId="177" fontId="5" fillId="3" borderId="73" xfId="1" applyNumberFormat="1" applyFont="1" applyFill="1" applyBorder="1" applyAlignment="1" applyProtection="1">
      <alignment horizontal="center" vertical="center"/>
      <protection hidden="1"/>
    </xf>
    <xf numFmtId="177" fontId="5" fillId="3" borderId="74" xfId="1" applyNumberFormat="1" applyFont="1" applyFill="1" applyBorder="1" applyAlignment="1" applyProtection="1">
      <alignment horizontal="center" vertical="center"/>
      <protection hidden="1"/>
    </xf>
    <xf numFmtId="38" fontId="4" fillId="0" borderId="76" xfId="1" applyFont="1" applyBorder="1" applyAlignment="1">
      <alignment horizontal="center" vertical="center"/>
    </xf>
    <xf numFmtId="177" fontId="5" fillId="3" borderId="61" xfId="1" applyNumberFormat="1" applyFont="1" applyFill="1" applyBorder="1" applyAlignment="1" applyProtection="1">
      <alignment horizontal="center" vertical="center"/>
      <protection hidden="1"/>
    </xf>
    <xf numFmtId="177" fontId="5" fillId="3" borderId="62" xfId="1" applyNumberFormat="1" applyFont="1" applyFill="1" applyBorder="1" applyAlignment="1" applyProtection="1">
      <alignment horizontal="center" vertical="center"/>
      <protection hidden="1"/>
    </xf>
    <xf numFmtId="177" fontId="4" fillId="3" borderId="81" xfId="0" applyNumberFormat="1" applyFont="1" applyFill="1" applyBorder="1" applyAlignment="1" applyProtection="1">
      <alignment horizontal="center" vertical="center"/>
      <protection hidden="1"/>
    </xf>
    <xf numFmtId="177" fontId="4" fillId="3" borderId="82" xfId="0" applyNumberFormat="1" applyFont="1" applyFill="1" applyBorder="1" applyAlignment="1" applyProtection="1">
      <alignment horizontal="center" vertical="center"/>
      <protection hidden="1"/>
    </xf>
    <xf numFmtId="177" fontId="4" fillId="3" borderId="72" xfId="0" applyNumberFormat="1" applyFont="1" applyFill="1" applyBorder="1" applyAlignment="1" applyProtection="1">
      <alignment horizontal="center" vertical="center"/>
      <protection hidden="1"/>
    </xf>
    <xf numFmtId="177" fontId="4" fillId="3" borderId="71" xfId="0" applyNumberFormat="1" applyFont="1" applyFill="1" applyBorder="1" applyAlignment="1" applyProtection="1">
      <alignment horizontal="center" vertical="center"/>
      <protection hidden="1"/>
    </xf>
    <xf numFmtId="177" fontId="4" fillId="3" borderId="53" xfId="1" applyNumberFormat="1" applyFont="1" applyFill="1" applyBorder="1" applyAlignment="1" applyProtection="1">
      <alignment horizontal="center" vertical="center"/>
      <protection hidden="1"/>
    </xf>
    <xf numFmtId="38" fontId="4" fillId="0" borderId="77" xfId="1" applyFont="1" applyBorder="1" applyAlignment="1">
      <alignment horizontal="center" vertical="center"/>
    </xf>
    <xf numFmtId="177" fontId="5" fillId="3" borderId="53" xfId="1" applyNumberFormat="1" applyFont="1" applyFill="1" applyBorder="1" applyAlignment="1" applyProtection="1">
      <alignment horizontal="center" vertical="center"/>
      <protection hidden="1"/>
    </xf>
    <xf numFmtId="177" fontId="5" fillId="3" borderId="59" xfId="1" applyNumberFormat="1" applyFont="1" applyFill="1" applyBorder="1" applyAlignment="1" applyProtection="1">
      <alignment horizontal="center" vertical="center"/>
      <protection hidden="1"/>
    </xf>
    <xf numFmtId="177" fontId="4" fillId="3" borderId="61" xfId="1" applyNumberFormat="1" applyFont="1" applyFill="1" applyBorder="1" applyAlignment="1" applyProtection="1">
      <alignment horizontal="center" vertical="center"/>
      <protection hidden="1"/>
    </xf>
    <xf numFmtId="177" fontId="4" fillId="3" borderId="15" xfId="1" applyNumberFormat="1" applyFont="1" applyFill="1" applyBorder="1" applyAlignment="1" applyProtection="1">
      <alignment horizontal="center" vertical="center"/>
      <protection hidden="1"/>
    </xf>
    <xf numFmtId="177" fontId="4" fillId="4" borderId="15" xfId="1" applyNumberFormat="1" applyFont="1" applyFill="1" applyBorder="1" applyAlignment="1" applyProtection="1">
      <alignment horizontal="center" vertical="center"/>
      <protection locked="0"/>
    </xf>
    <xf numFmtId="177" fontId="5" fillId="3" borderId="15" xfId="1" applyNumberFormat="1" applyFont="1" applyFill="1" applyBorder="1" applyAlignment="1" applyProtection="1">
      <alignment horizontal="center" vertical="center"/>
      <protection hidden="1"/>
    </xf>
    <xf numFmtId="177" fontId="5" fillId="3" borderId="11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NumberFormat="1" applyFont="1" applyAlignment="1">
      <alignment horizontal="center" vertical="center"/>
    </xf>
    <xf numFmtId="177" fontId="4" fillId="2" borderId="22" xfId="1" applyNumberFormat="1" applyFont="1" applyFill="1" applyBorder="1" applyAlignment="1" applyProtection="1">
      <alignment horizontal="center" vertical="center" shrinkToFit="1"/>
      <protection locked="0"/>
    </xf>
    <xf numFmtId="177" fontId="4" fillId="2" borderId="8" xfId="1" applyNumberFormat="1" applyFont="1" applyFill="1" applyBorder="1" applyAlignment="1" applyProtection="1">
      <alignment horizontal="center" vertical="center" shrinkToFit="1"/>
      <protection locked="0"/>
    </xf>
    <xf numFmtId="2" fontId="4" fillId="4" borderId="7" xfId="0" applyNumberFormat="1" applyFont="1" applyFill="1" applyBorder="1" applyAlignment="1" applyProtection="1">
      <alignment horizontal="center" vertical="center"/>
      <protection locked="0"/>
    </xf>
    <xf numFmtId="0" fontId="4" fillId="4" borderId="90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21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51" xfId="1" applyNumberFormat="1" applyFont="1" applyFill="1" applyBorder="1" applyAlignment="1" applyProtection="1">
      <alignment horizontal="center" vertical="center" shrinkToFit="1"/>
      <protection locked="0"/>
    </xf>
    <xf numFmtId="2" fontId="4" fillId="4" borderId="8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93" xfId="1" applyNumberFormat="1" applyFont="1" applyFill="1" applyBorder="1" applyAlignment="1" applyProtection="1">
      <alignment horizontal="center" vertical="center" shrinkToFit="1"/>
      <protection locked="0"/>
    </xf>
    <xf numFmtId="0" fontId="4" fillId="4" borderId="94" xfId="1" applyNumberFormat="1" applyFont="1" applyFill="1" applyBorder="1" applyAlignment="1" applyProtection="1">
      <alignment horizontal="center" vertical="center" shrinkToFit="1"/>
      <protection locked="0"/>
    </xf>
    <xf numFmtId="0" fontId="4" fillId="4" borderId="95" xfId="1" applyNumberFormat="1" applyFont="1" applyFill="1" applyBorder="1" applyAlignment="1" applyProtection="1">
      <alignment horizontal="center" vertical="center" shrinkToFit="1"/>
      <protection locked="0"/>
    </xf>
    <xf numFmtId="40" fontId="4" fillId="3" borderId="68" xfId="1" applyNumberFormat="1" applyFont="1" applyFill="1" applyBorder="1" applyAlignment="1" applyProtection="1">
      <alignment horizontal="center" vertical="center"/>
      <protection locked="0"/>
    </xf>
    <xf numFmtId="40" fontId="4" fillId="3" borderId="64" xfId="1" applyNumberFormat="1" applyFont="1" applyFill="1" applyBorder="1" applyAlignment="1" applyProtection="1">
      <alignment horizontal="center" vertical="center"/>
      <protection locked="0"/>
    </xf>
    <xf numFmtId="40" fontId="4" fillId="3" borderId="67" xfId="1" applyNumberFormat="1" applyFont="1" applyFill="1" applyBorder="1" applyAlignment="1" applyProtection="1">
      <alignment horizontal="center" vertical="center"/>
    </xf>
    <xf numFmtId="40" fontId="4" fillId="3" borderId="63" xfId="1" applyNumberFormat="1" applyFont="1" applyFill="1" applyBorder="1" applyAlignment="1" applyProtection="1">
      <alignment horizontal="center" vertical="center"/>
    </xf>
    <xf numFmtId="40" fontId="4" fillId="3" borderId="69" xfId="1" applyNumberFormat="1" applyFont="1" applyFill="1" applyBorder="1" applyAlignment="1" applyProtection="1">
      <alignment horizontal="center" vertical="center"/>
    </xf>
    <xf numFmtId="40" fontId="4" fillId="3" borderId="65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285750</xdr:colOff>
      <xdr:row>18</xdr:row>
      <xdr:rowOff>57150</xdr:rowOff>
    </xdr:from>
    <xdr:ext cx="2152650" cy="664028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DF739E6-4C77-4840-9833-653FAD1F9D68}"/>
            </a:ext>
          </a:extLst>
        </xdr:cNvPr>
        <xdr:cNvSpPr/>
      </xdr:nvSpPr>
      <xdr:spPr>
        <a:xfrm>
          <a:off x="7486650" y="3028950"/>
          <a:ext cx="2152650" cy="664028"/>
        </a:xfrm>
        <a:prstGeom prst="rect">
          <a:avLst/>
        </a:prstGeom>
        <a:solidFill>
          <a:schemeClr val="accent4">
            <a:lumMod val="20000"/>
            <a:lumOff val="80000"/>
            <a:alpha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令和</a:t>
          </a:r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7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年度の賃金総額の見込額が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前年度と比較して</a:t>
          </a:r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分の</a:t>
          </a:r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未満または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倍を超える場合は別途ご相談ください。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285750</xdr:colOff>
      <xdr:row>18</xdr:row>
      <xdr:rowOff>57150</xdr:rowOff>
    </xdr:from>
    <xdr:ext cx="2152650" cy="664028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4FA1372-2093-4A8E-9519-E6F4C6EB5A42}"/>
            </a:ext>
          </a:extLst>
        </xdr:cNvPr>
        <xdr:cNvSpPr/>
      </xdr:nvSpPr>
      <xdr:spPr>
        <a:xfrm>
          <a:off x="7486650" y="3028950"/>
          <a:ext cx="2152650" cy="664028"/>
        </a:xfrm>
        <a:prstGeom prst="rect">
          <a:avLst/>
        </a:prstGeom>
        <a:solidFill>
          <a:schemeClr val="accent4">
            <a:lumMod val="20000"/>
            <a:lumOff val="80000"/>
            <a:alpha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令和</a:t>
          </a:r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年度の賃金総額の見込額が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前年度と比較して</a:t>
          </a:r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分の</a:t>
          </a:r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未満または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倍を超える場合は別途ご相談ください。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285750</xdr:colOff>
      <xdr:row>1</xdr:row>
      <xdr:rowOff>114300</xdr:rowOff>
    </xdr:from>
    <xdr:ext cx="2152650" cy="664028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3D79D2B-2B46-426E-9697-4C9F5229DE12}"/>
            </a:ext>
          </a:extLst>
        </xdr:cNvPr>
        <xdr:cNvSpPr/>
      </xdr:nvSpPr>
      <xdr:spPr>
        <a:xfrm>
          <a:off x="7486650" y="447675"/>
          <a:ext cx="2152650" cy="664028"/>
        </a:xfrm>
        <a:prstGeom prst="rect">
          <a:avLst/>
        </a:prstGeom>
        <a:solidFill>
          <a:schemeClr val="accent4">
            <a:lumMod val="20000"/>
            <a:lumOff val="80000"/>
            <a:alpha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令和</a:t>
          </a:r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年度の賃金総額の見込額が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前年度と比較して</a:t>
          </a:r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分の</a:t>
          </a:r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未満または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倍を超える場合は別途ご相談ください。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285750</xdr:colOff>
      <xdr:row>13</xdr:row>
      <xdr:rowOff>38100</xdr:rowOff>
    </xdr:from>
    <xdr:ext cx="2152650" cy="854593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3BBFB7A-FD90-425E-9045-4AA37D69DBE7}"/>
            </a:ext>
          </a:extLst>
        </xdr:cNvPr>
        <xdr:cNvSpPr/>
      </xdr:nvSpPr>
      <xdr:spPr>
        <a:xfrm>
          <a:off x="7486650" y="2247900"/>
          <a:ext cx="2152650" cy="854593"/>
        </a:xfrm>
        <a:prstGeom prst="wedgeRectCallout">
          <a:avLst>
            <a:gd name="adj1" fmla="val -26171"/>
            <a:gd name="adj2" fmla="val 89285"/>
          </a:avLst>
        </a:prstGeom>
        <a:solidFill>
          <a:schemeClr val="accent4">
            <a:lumMod val="20000"/>
            <a:lumOff val="80000"/>
            <a:alpha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注）原則変更不要！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令和</a:t>
          </a:r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年度の賃金総額の見込額が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前年度と比較して</a:t>
          </a:r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分の</a:t>
          </a:r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未満または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倍を超える場合は別途ご相談ください。</a:t>
          </a:r>
        </a:p>
      </xdr:txBody>
    </xdr:sp>
    <xdr:clientData/>
  </xdr:oneCellAnchor>
  <xdr:oneCellAnchor>
    <xdr:from>
      <xdr:col>12</xdr:col>
      <xdr:colOff>219075</xdr:colOff>
      <xdr:row>1</xdr:row>
      <xdr:rowOff>114300</xdr:rowOff>
    </xdr:from>
    <xdr:ext cx="2057400" cy="664028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676B5E7D-E577-42CF-BFDB-F036BD912DAD}"/>
            </a:ext>
          </a:extLst>
        </xdr:cNvPr>
        <xdr:cNvSpPr/>
      </xdr:nvSpPr>
      <xdr:spPr>
        <a:xfrm>
          <a:off x="7419975" y="495300"/>
          <a:ext cx="2057400" cy="664028"/>
        </a:xfrm>
        <a:prstGeom prst="wedgeRectCallout">
          <a:avLst>
            <a:gd name="adj1" fmla="val -56944"/>
            <a:gd name="adj2" fmla="val 33244"/>
          </a:avLst>
        </a:prstGeom>
        <a:solidFill>
          <a:srgbClr val="FFFF00">
            <a:alpha val="50000"/>
          </a:srgb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申告書の転記内容により近づけるため、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「労災有合計」と「労災有</a:t>
          </a:r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雇保有」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の列の順番を旧</a:t>
          </a:r>
          <a:r>
            <a:rPr kumimoji="1" lang="en-US" altLang="ja-JP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ver</a:t>
          </a:r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と変更しました。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50B9A-8590-4D2A-A3CB-A9F80C08A8B4}">
  <dimension ref="A1:Q105"/>
  <sheetViews>
    <sheetView tabSelected="1" view="pageLayout" zoomScaleNormal="100" workbookViewId="0">
      <selection sqref="A1:Q1"/>
    </sheetView>
  </sheetViews>
  <sheetFormatPr defaultColWidth="8.625" defaultRowHeight="16.5" x14ac:dyDescent="0.4"/>
  <cols>
    <col min="1" max="1" width="8.375" style="1" customWidth="1"/>
    <col min="2" max="2" width="9.875" style="1" customWidth="1"/>
    <col min="3" max="3" width="4.25" style="1" customWidth="1"/>
    <col min="4" max="4" width="11.375" style="1" customWidth="1"/>
    <col min="5" max="5" width="4.125" style="1" customWidth="1"/>
    <col min="6" max="6" width="10.125" style="1" customWidth="1"/>
    <col min="7" max="7" width="4.125" style="1" customWidth="1"/>
    <col min="8" max="8" width="9.125" style="1" customWidth="1"/>
    <col min="9" max="9" width="4.125" style="1" customWidth="1"/>
    <col min="10" max="10" width="11.375" style="1" customWidth="1"/>
    <col min="11" max="11" width="4.125" style="1" customWidth="1"/>
    <col min="12" max="12" width="11.375" style="1" customWidth="1"/>
    <col min="13" max="13" width="5.125" style="1" customWidth="1"/>
    <col min="14" max="14" width="11.375" style="1" customWidth="1"/>
    <col min="15" max="16" width="4.125" style="2" customWidth="1"/>
    <col min="17" max="17" width="9.125" style="2" customWidth="1"/>
    <col min="18" max="16384" width="8.625" style="2"/>
  </cols>
  <sheetData>
    <row r="1" spans="1:17" ht="30" customHeight="1" x14ac:dyDescent="0.4">
      <c r="A1" s="114" t="s">
        <v>29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12.6" customHeight="1" x14ac:dyDescent="0.4">
      <c r="A2" s="19"/>
      <c r="B2" s="16" t="s">
        <v>43</v>
      </c>
      <c r="C2" s="10"/>
      <c r="D2" s="10"/>
      <c r="E2" s="10"/>
      <c r="F2" s="10"/>
      <c r="G2" s="10"/>
      <c r="H2" s="10"/>
      <c r="I2" s="10"/>
      <c r="J2" s="10"/>
      <c r="K2" s="115" t="s">
        <v>39</v>
      </c>
      <c r="L2" s="115"/>
      <c r="M2" s="10"/>
      <c r="N2" s="2"/>
    </row>
    <row r="3" spans="1:17" ht="12" customHeight="1" x14ac:dyDescent="0.4">
      <c r="A3" s="11"/>
      <c r="B3" s="11"/>
      <c r="C3" s="11"/>
      <c r="D3" s="11"/>
      <c r="E3" s="116" t="s">
        <v>40</v>
      </c>
      <c r="F3" s="116"/>
      <c r="G3" s="117" t="s">
        <v>33</v>
      </c>
      <c r="H3" s="117"/>
      <c r="I3" s="118" t="s">
        <v>38</v>
      </c>
      <c r="J3" s="118"/>
      <c r="K3" s="120" t="s">
        <v>35</v>
      </c>
      <c r="L3" s="120"/>
      <c r="M3" s="2"/>
      <c r="N3" s="2"/>
    </row>
    <row r="4" spans="1:17" ht="12" customHeight="1" thickBot="1" x14ac:dyDescent="0.45">
      <c r="A4" s="11"/>
      <c r="B4" s="11"/>
      <c r="C4" s="11"/>
      <c r="D4" s="11"/>
      <c r="E4" s="121" t="s">
        <v>41</v>
      </c>
      <c r="F4" s="121"/>
      <c r="G4" s="121" t="s">
        <v>34</v>
      </c>
      <c r="H4" s="121"/>
      <c r="I4" s="119"/>
      <c r="J4" s="119"/>
      <c r="K4" s="121" t="s">
        <v>36</v>
      </c>
      <c r="L4" s="121"/>
      <c r="M4" s="2"/>
      <c r="N4" s="2"/>
    </row>
    <row r="5" spans="1:17" ht="12" customHeight="1" x14ac:dyDescent="0.4">
      <c r="A5" s="129" t="s">
        <v>6</v>
      </c>
      <c r="B5" s="131" t="s">
        <v>5</v>
      </c>
      <c r="C5" s="133" t="s">
        <v>7</v>
      </c>
      <c r="D5" s="134"/>
      <c r="E5" s="133" t="s">
        <v>32</v>
      </c>
      <c r="F5" s="135"/>
      <c r="G5" s="135" t="s">
        <v>30</v>
      </c>
      <c r="H5" s="136"/>
      <c r="I5" s="134" t="s">
        <v>37</v>
      </c>
      <c r="J5" s="137"/>
      <c r="K5" s="122" t="s">
        <v>31</v>
      </c>
      <c r="L5" s="123"/>
      <c r="M5" s="2"/>
      <c r="N5" s="2"/>
    </row>
    <row r="6" spans="1:17" s="3" customFormat="1" ht="12" customHeight="1" thickBot="1" x14ac:dyDescent="0.45">
      <c r="A6" s="130"/>
      <c r="B6" s="132"/>
      <c r="C6" s="20" t="s">
        <v>0</v>
      </c>
      <c r="D6" s="21" t="s">
        <v>1</v>
      </c>
      <c r="E6" s="20" t="s">
        <v>0</v>
      </c>
      <c r="F6" s="22" t="s">
        <v>1</v>
      </c>
      <c r="G6" s="23" t="s">
        <v>0</v>
      </c>
      <c r="H6" s="21" t="s">
        <v>1</v>
      </c>
      <c r="I6" s="23" t="s">
        <v>0</v>
      </c>
      <c r="J6" s="22" t="s">
        <v>1</v>
      </c>
      <c r="K6" s="111" t="s">
        <v>0</v>
      </c>
      <c r="L6" s="21" t="s">
        <v>1</v>
      </c>
    </row>
    <row r="7" spans="1:17" ht="12" customHeight="1" thickTop="1" x14ac:dyDescent="0.4">
      <c r="A7" s="124">
        <v>2024</v>
      </c>
      <c r="B7" s="105">
        <v>4</v>
      </c>
      <c r="C7" s="27">
        <v>17</v>
      </c>
      <c r="D7" s="28">
        <v>4234681</v>
      </c>
      <c r="E7" s="27">
        <v>2</v>
      </c>
      <c r="F7" s="29">
        <v>600000</v>
      </c>
      <c r="G7" s="30">
        <v>2</v>
      </c>
      <c r="H7" s="28">
        <v>190400</v>
      </c>
      <c r="I7" s="31">
        <f t="shared" ref="I7:I18" si="0">C7-+E7</f>
        <v>15</v>
      </c>
      <c r="J7" s="32">
        <f t="shared" ref="J7:J22" si="1">D7-F7</f>
        <v>3634681</v>
      </c>
      <c r="K7" s="112">
        <f>C7-E7-G7</f>
        <v>13</v>
      </c>
      <c r="L7" s="113">
        <f>D7-F7-H7</f>
        <v>3444281</v>
      </c>
      <c r="M7" s="2"/>
      <c r="N7" s="2"/>
    </row>
    <row r="8" spans="1:17" ht="12" customHeight="1" x14ac:dyDescent="0.4">
      <c r="A8" s="124"/>
      <c r="B8" s="56">
        <v>5</v>
      </c>
      <c r="C8" s="36">
        <v>17</v>
      </c>
      <c r="D8" s="37">
        <v>4026770</v>
      </c>
      <c r="E8" s="27">
        <v>2</v>
      </c>
      <c r="F8" s="29">
        <v>600000</v>
      </c>
      <c r="G8" s="39">
        <v>2</v>
      </c>
      <c r="H8" s="37">
        <v>231400</v>
      </c>
      <c r="I8" s="40">
        <f t="shared" si="0"/>
        <v>15</v>
      </c>
      <c r="J8" s="41">
        <f t="shared" si="1"/>
        <v>3426770</v>
      </c>
      <c r="K8" s="42">
        <f t="shared" ref="K8:L18" si="2">C8-E8-G8</f>
        <v>13</v>
      </c>
      <c r="L8" s="43">
        <f t="shared" si="2"/>
        <v>3195370</v>
      </c>
      <c r="M8" s="2"/>
      <c r="N8" s="2"/>
    </row>
    <row r="9" spans="1:17" ht="12" customHeight="1" x14ac:dyDescent="0.4">
      <c r="A9" s="124"/>
      <c r="B9" s="56">
        <v>6</v>
      </c>
      <c r="C9" s="36">
        <v>17</v>
      </c>
      <c r="D9" s="37">
        <v>4190241</v>
      </c>
      <c r="E9" s="27">
        <v>2</v>
      </c>
      <c r="F9" s="29">
        <v>600000</v>
      </c>
      <c r="G9" s="39">
        <v>2</v>
      </c>
      <c r="H9" s="37">
        <v>211820</v>
      </c>
      <c r="I9" s="40">
        <f t="shared" si="0"/>
        <v>15</v>
      </c>
      <c r="J9" s="41">
        <f t="shared" si="1"/>
        <v>3590241</v>
      </c>
      <c r="K9" s="42">
        <f t="shared" si="2"/>
        <v>13</v>
      </c>
      <c r="L9" s="43">
        <f t="shared" si="2"/>
        <v>3378421</v>
      </c>
      <c r="M9" s="2"/>
      <c r="N9" s="2"/>
    </row>
    <row r="10" spans="1:17" ht="12" customHeight="1" x14ac:dyDescent="0.4">
      <c r="A10" s="124"/>
      <c r="B10" s="56">
        <v>7</v>
      </c>
      <c r="C10" s="36">
        <v>17</v>
      </c>
      <c r="D10" s="37">
        <v>4264857</v>
      </c>
      <c r="E10" s="27">
        <v>2</v>
      </c>
      <c r="F10" s="29">
        <v>600000</v>
      </c>
      <c r="G10" s="39">
        <v>2</v>
      </c>
      <c r="H10" s="37">
        <v>222500</v>
      </c>
      <c r="I10" s="40">
        <f t="shared" si="0"/>
        <v>15</v>
      </c>
      <c r="J10" s="41">
        <f t="shared" si="1"/>
        <v>3664857</v>
      </c>
      <c r="K10" s="42">
        <f t="shared" si="2"/>
        <v>13</v>
      </c>
      <c r="L10" s="43">
        <f t="shared" si="2"/>
        <v>3442357</v>
      </c>
      <c r="M10" s="2"/>
      <c r="N10" s="2"/>
    </row>
    <row r="11" spans="1:17" ht="12" customHeight="1" x14ac:dyDescent="0.4">
      <c r="A11" s="124"/>
      <c r="B11" s="56">
        <v>8</v>
      </c>
      <c r="C11" s="36">
        <v>17</v>
      </c>
      <c r="D11" s="37">
        <v>4134794</v>
      </c>
      <c r="E11" s="27">
        <v>2</v>
      </c>
      <c r="F11" s="29">
        <v>600000</v>
      </c>
      <c r="G11" s="39">
        <v>2</v>
      </c>
      <c r="H11" s="37">
        <v>210040</v>
      </c>
      <c r="I11" s="40">
        <f t="shared" si="0"/>
        <v>15</v>
      </c>
      <c r="J11" s="41">
        <f t="shared" si="1"/>
        <v>3534794</v>
      </c>
      <c r="K11" s="42">
        <f t="shared" si="2"/>
        <v>13</v>
      </c>
      <c r="L11" s="43">
        <f t="shared" si="2"/>
        <v>3324754</v>
      </c>
      <c r="M11" s="2"/>
      <c r="N11" s="2"/>
    </row>
    <row r="12" spans="1:17" ht="12" customHeight="1" x14ac:dyDescent="0.4">
      <c r="A12" s="124"/>
      <c r="B12" s="56">
        <v>9</v>
      </c>
      <c r="C12" s="36">
        <v>17</v>
      </c>
      <c r="D12" s="37">
        <v>4314060</v>
      </c>
      <c r="E12" s="27">
        <v>2</v>
      </c>
      <c r="F12" s="29">
        <v>600000</v>
      </c>
      <c r="G12" s="39">
        <v>2</v>
      </c>
      <c r="H12" s="37">
        <v>229620</v>
      </c>
      <c r="I12" s="40">
        <f t="shared" si="0"/>
        <v>15</v>
      </c>
      <c r="J12" s="41">
        <f t="shared" si="1"/>
        <v>3714060</v>
      </c>
      <c r="K12" s="42">
        <f t="shared" si="2"/>
        <v>13</v>
      </c>
      <c r="L12" s="43">
        <f t="shared" si="2"/>
        <v>3484440</v>
      </c>
      <c r="M12" s="2"/>
      <c r="N12" s="2"/>
    </row>
    <row r="13" spans="1:17" ht="12" customHeight="1" x14ac:dyDescent="0.4">
      <c r="A13" s="124"/>
      <c r="B13" s="56">
        <v>10</v>
      </c>
      <c r="C13" s="36">
        <v>17</v>
      </c>
      <c r="D13" s="37">
        <v>4472690</v>
      </c>
      <c r="E13" s="27">
        <v>2</v>
      </c>
      <c r="F13" s="29">
        <v>600000</v>
      </c>
      <c r="G13" s="39">
        <v>2</v>
      </c>
      <c r="H13" s="37">
        <v>223720</v>
      </c>
      <c r="I13" s="40">
        <f t="shared" si="0"/>
        <v>15</v>
      </c>
      <c r="J13" s="41">
        <f t="shared" si="1"/>
        <v>3872690</v>
      </c>
      <c r="K13" s="42">
        <f t="shared" si="2"/>
        <v>13</v>
      </c>
      <c r="L13" s="43">
        <f t="shared" si="2"/>
        <v>3648970</v>
      </c>
      <c r="M13" s="2"/>
      <c r="N13" s="2"/>
    </row>
    <row r="14" spans="1:17" ht="12" customHeight="1" x14ac:dyDescent="0.4">
      <c r="A14" s="124"/>
      <c r="B14" s="56">
        <v>11</v>
      </c>
      <c r="C14" s="36">
        <v>17</v>
      </c>
      <c r="D14" s="37">
        <v>4317840</v>
      </c>
      <c r="E14" s="27">
        <v>2</v>
      </c>
      <c r="F14" s="29">
        <v>600000</v>
      </c>
      <c r="G14" s="39">
        <v>2</v>
      </c>
      <c r="H14" s="37">
        <v>217160</v>
      </c>
      <c r="I14" s="40">
        <f t="shared" si="0"/>
        <v>15</v>
      </c>
      <c r="J14" s="41">
        <f t="shared" si="1"/>
        <v>3717840</v>
      </c>
      <c r="K14" s="42">
        <f t="shared" si="2"/>
        <v>13</v>
      </c>
      <c r="L14" s="43">
        <f t="shared" si="2"/>
        <v>3500680</v>
      </c>
      <c r="M14" s="2"/>
      <c r="N14" s="2"/>
    </row>
    <row r="15" spans="1:17" ht="12" customHeight="1" x14ac:dyDescent="0.4">
      <c r="A15" s="125"/>
      <c r="B15" s="56">
        <v>12</v>
      </c>
      <c r="C15" s="36">
        <v>17</v>
      </c>
      <c r="D15" s="37">
        <v>4278106</v>
      </c>
      <c r="E15" s="27">
        <v>2</v>
      </c>
      <c r="F15" s="29">
        <v>600000</v>
      </c>
      <c r="G15" s="39">
        <v>2</v>
      </c>
      <c r="H15" s="37">
        <v>204700</v>
      </c>
      <c r="I15" s="40">
        <f t="shared" si="0"/>
        <v>15</v>
      </c>
      <c r="J15" s="41">
        <f t="shared" si="1"/>
        <v>3678106</v>
      </c>
      <c r="K15" s="42">
        <f t="shared" si="2"/>
        <v>13</v>
      </c>
      <c r="L15" s="43">
        <f t="shared" si="2"/>
        <v>3473406</v>
      </c>
      <c r="M15" s="2"/>
      <c r="N15" s="2"/>
    </row>
    <row r="16" spans="1:17" ht="12" customHeight="1" x14ac:dyDescent="0.4">
      <c r="A16" s="126">
        <v>2025</v>
      </c>
      <c r="B16" s="56">
        <v>1</v>
      </c>
      <c r="C16" s="36">
        <v>17</v>
      </c>
      <c r="D16" s="37">
        <v>4375633</v>
      </c>
      <c r="E16" s="27">
        <v>2</v>
      </c>
      <c r="F16" s="29">
        <v>600000</v>
      </c>
      <c r="G16" s="39">
        <v>2</v>
      </c>
      <c r="H16" s="37">
        <v>236740</v>
      </c>
      <c r="I16" s="40">
        <f t="shared" si="0"/>
        <v>15</v>
      </c>
      <c r="J16" s="41">
        <f t="shared" si="1"/>
        <v>3775633</v>
      </c>
      <c r="K16" s="42">
        <f t="shared" si="2"/>
        <v>13</v>
      </c>
      <c r="L16" s="43">
        <f t="shared" si="2"/>
        <v>3538893</v>
      </c>
      <c r="M16" s="2"/>
      <c r="N16" s="2"/>
    </row>
    <row r="17" spans="1:17" ht="12" customHeight="1" x14ac:dyDescent="0.4">
      <c r="A17" s="124"/>
      <c r="B17" s="56">
        <v>2</v>
      </c>
      <c r="C17" s="36">
        <v>17</v>
      </c>
      <c r="D17" s="37">
        <v>4344939</v>
      </c>
      <c r="E17" s="27">
        <v>2</v>
      </c>
      <c r="F17" s="29">
        <v>600000</v>
      </c>
      <c r="G17" s="39">
        <v>2</v>
      </c>
      <c r="H17" s="37">
        <v>208260</v>
      </c>
      <c r="I17" s="40">
        <f t="shared" si="0"/>
        <v>15</v>
      </c>
      <c r="J17" s="41">
        <f t="shared" si="1"/>
        <v>3744939</v>
      </c>
      <c r="K17" s="42">
        <f t="shared" si="2"/>
        <v>13</v>
      </c>
      <c r="L17" s="43">
        <f t="shared" si="2"/>
        <v>3536679</v>
      </c>
      <c r="M17" s="2"/>
      <c r="N17" s="2"/>
    </row>
    <row r="18" spans="1:17" ht="12" customHeight="1" x14ac:dyDescent="0.4">
      <c r="A18" s="125"/>
      <c r="B18" s="56">
        <v>3</v>
      </c>
      <c r="C18" s="36">
        <v>17</v>
      </c>
      <c r="D18" s="37">
        <v>4299282</v>
      </c>
      <c r="E18" s="27">
        <v>2</v>
      </c>
      <c r="F18" s="29">
        <v>600000</v>
      </c>
      <c r="G18" s="39">
        <v>2</v>
      </c>
      <c r="H18" s="37">
        <v>227740</v>
      </c>
      <c r="I18" s="40">
        <f t="shared" si="0"/>
        <v>15</v>
      </c>
      <c r="J18" s="41">
        <f t="shared" si="1"/>
        <v>3699282</v>
      </c>
      <c r="K18" s="42">
        <f t="shared" si="2"/>
        <v>13</v>
      </c>
      <c r="L18" s="43">
        <f>D18-F18-H18</f>
        <v>3471542</v>
      </c>
      <c r="M18" s="2"/>
      <c r="N18" s="2"/>
    </row>
    <row r="19" spans="1:17" ht="12" customHeight="1" x14ac:dyDescent="0.4">
      <c r="A19" s="127" t="s">
        <v>2</v>
      </c>
      <c r="B19" s="128"/>
      <c r="C19" s="45"/>
      <c r="D19" s="37">
        <v>6405100</v>
      </c>
      <c r="E19" s="45"/>
      <c r="F19" s="38">
        <v>1200000</v>
      </c>
      <c r="G19" s="46"/>
      <c r="H19" s="37">
        <v>0</v>
      </c>
      <c r="I19" s="47"/>
      <c r="J19" s="41">
        <f t="shared" si="1"/>
        <v>5205100</v>
      </c>
      <c r="K19" s="48"/>
      <c r="L19" s="43">
        <f>D19-F19-H19</f>
        <v>5205100</v>
      </c>
      <c r="M19" s="2"/>
      <c r="N19" s="2"/>
    </row>
    <row r="20" spans="1:17" ht="12" customHeight="1" x14ac:dyDescent="0.4">
      <c r="A20" s="127" t="s">
        <v>3</v>
      </c>
      <c r="B20" s="128"/>
      <c r="C20" s="45"/>
      <c r="D20" s="37">
        <v>8706200</v>
      </c>
      <c r="E20" s="45"/>
      <c r="F20" s="38">
        <v>1200000</v>
      </c>
      <c r="G20" s="46"/>
      <c r="H20" s="37">
        <v>0</v>
      </c>
      <c r="I20" s="47"/>
      <c r="J20" s="41">
        <f t="shared" si="1"/>
        <v>7506200</v>
      </c>
      <c r="K20" s="48"/>
      <c r="L20" s="43">
        <f>D20-F20-H20</f>
        <v>7506200</v>
      </c>
      <c r="M20" s="2"/>
      <c r="N20" s="2"/>
    </row>
    <row r="21" spans="1:17" ht="12" customHeight="1" x14ac:dyDescent="0.4">
      <c r="A21" s="127"/>
      <c r="B21" s="128"/>
      <c r="C21" s="45"/>
      <c r="D21" s="37"/>
      <c r="E21" s="45"/>
      <c r="F21" s="38"/>
      <c r="G21" s="46"/>
      <c r="H21" s="37"/>
      <c r="I21" s="47"/>
      <c r="J21" s="41">
        <f t="shared" si="1"/>
        <v>0</v>
      </c>
      <c r="K21" s="48"/>
      <c r="L21" s="43">
        <f>D21-F21-H21</f>
        <v>0</v>
      </c>
      <c r="M21" s="2"/>
      <c r="N21" s="2"/>
    </row>
    <row r="22" spans="1:17" ht="12" customHeight="1" thickBot="1" x14ac:dyDescent="0.45">
      <c r="A22" s="138"/>
      <c r="B22" s="139"/>
      <c r="C22" s="106"/>
      <c r="D22" s="107"/>
      <c r="E22" s="106"/>
      <c r="F22" s="108"/>
      <c r="G22" s="109"/>
      <c r="H22" s="107"/>
      <c r="I22" s="73"/>
      <c r="J22" s="74">
        <f t="shared" si="1"/>
        <v>0</v>
      </c>
      <c r="K22" s="75"/>
      <c r="L22" s="72">
        <f>D22-F22-H22</f>
        <v>0</v>
      </c>
      <c r="M22" s="2"/>
      <c r="N22" s="2"/>
    </row>
    <row r="23" spans="1:17" ht="12" customHeight="1" thickBot="1" x14ac:dyDescent="0.45">
      <c r="A23" s="140" t="s">
        <v>8</v>
      </c>
      <c r="B23" s="141"/>
      <c r="C23" s="76">
        <f>SUM(C7:C18)</f>
        <v>204</v>
      </c>
      <c r="D23" s="77"/>
      <c r="E23" s="76">
        <f>SUM(E7:E18)</f>
        <v>24</v>
      </c>
      <c r="F23" s="78"/>
      <c r="G23" s="79">
        <f>SUM(G7:G18)</f>
        <v>24</v>
      </c>
      <c r="H23" s="77"/>
      <c r="I23" s="79">
        <f>SUM(I7:I18)</f>
        <v>180</v>
      </c>
      <c r="J23" s="78"/>
      <c r="K23" s="80">
        <f>SUM(K7:K18)</f>
        <v>156</v>
      </c>
      <c r="L23" s="77"/>
      <c r="M23" s="2"/>
      <c r="N23" s="2"/>
    </row>
    <row r="24" spans="1:17" ht="12" customHeight="1" thickBot="1" x14ac:dyDescent="0.45">
      <c r="A24" s="140" t="s">
        <v>4</v>
      </c>
      <c r="B24" s="141"/>
      <c r="C24" s="76">
        <f>ROUNDDOWN(C23/12,0)</f>
        <v>17</v>
      </c>
      <c r="D24" s="77">
        <f>SUM(D7:D22)</f>
        <v>66365193</v>
      </c>
      <c r="E24" s="76">
        <f>ROUNDDOWN(E23/12,0)</f>
        <v>2</v>
      </c>
      <c r="F24" s="78">
        <f>SUM(F7:F22)</f>
        <v>9600000</v>
      </c>
      <c r="G24" s="79">
        <f>ROUNDDOWN(G23/12,0)</f>
        <v>2</v>
      </c>
      <c r="H24" s="77">
        <f>SUM(H7:H22)</f>
        <v>2614100</v>
      </c>
      <c r="I24" s="13">
        <f>ROUNDDOWN(I23/12,0)</f>
        <v>15</v>
      </c>
      <c r="J24" s="12">
        <f>SUM(J7:J22)</f>
        <v>56765193</v>
      </c>
      <c r="K24" s="15">
        <f>ROUNDDOWN(K23/12,0)</f>
        <v>13</v>
      </c>
      <c r="L24" s="14">
        <f>SUM(L7:L22)</f>
        <v>54151093</v>
      </c>
      <c r="M24" s="2"/>
      <c r="N24" s="2"/>
    </row>
    <row r="25" spans="1:17" customFormat="1" ht="12" customHeight="1" x14ac:dyDescent="0.4"/>
    <row r="26" spans="1:17" ht="12" customHeight="1" thickBot="1" x14ac:dyDescent="0.45">
      <c r="A26" s="5" t="s">
        <v>9</v>
      </c>
      <c r="B26" s="4"/>
      <c r="C26" s="4"/>
      <c r="D26" s="4"/>
      <c r="E26" s="142" t="s">
        <v>16</v>
      </c>
      <c r="F26" s="142"/>
      <c r="G26" s="4"/>
      <c r="H26" s="4"/>
      <c r="I26" s="4"/>
      <c r="J26" s="5" t="s">
        <v>14</v>
      </c>
      <c r="K26" s="4"/>
      <c r="L26" s="4"/>
      <c r="M26" s="4"/>
      <c r="N26" s="142" t="s">
        <v>16</v>
      </c>
      <c r="O26" s="142"/>
      <c r="P26" s="4"/>
      <c r="Q26" s="4"/>
    </row>
    <row r="27" spans="1:17" ht="12" customHeight="1" x14ac:dyDescent="0.4">
      <c r="A27" s="143" t="s">
        <v>12</v>
      </c>
      <c r="B27" s="144"/>
      <c r="C27" s="145" t="str">
        <f>IF(C28=C29,ROUNDDOWN(L24,-3),"")</f>
        <v/>
      </c>
      <c r="D27" s="146"/>
      <c r="E27" s="147">
        <f>E28+E29</f>
        <v>18.5</v>
      </c>
      <c r="F27" s="148"/>
      <c r="G27" s="149">
        <f>IF(C27="",G28+G29,ROUNDDOWN(C27*E27/1000,0))</f>
        <v>1009635</v>
      </c>
      <c r="H27" s="150"/>
      <c r="I27" s="4"/>
      <c r="J27" s="143" t="s">
        <v>12</v>
      </c>
      <c r="K27" s="144"/>
      <c r="L27" s="145" t="str">
        <f>C27</f>
        <v/>
      </c>
      <c r="M27" s="146"/>
      <c r="N27" s="147">
        <f>N28+N29</f>
        <v>17.5</v>
      </c>
      <c r="O27" s="148"/>
      <c r="P27" s="149">
        <f>IF(L27="",P28+P29,ROUNDDOWN(L27*N27/1000,0))</f>
        <v>955484</v>
      </c>
      <c r="Q27" s="150"/>
    </row>
    <row r="28" spans="1:17" ht="12" customHeight="1" x14ac:dyDescent="0.4">
      <c r="A28" s="151" t="s">
        <v>10</v>
      </c>
      <c r="B28" s="152"/>
      <c r="C28" s="153">
        <f>IF(ROUNDDOWN(J24,-3)=ROUNDDOWN(L24,-3),"",ROUNDDOWN(J24,-3))</f>
        <v>56765000</v>
      </c>
      <c r="D28" s="154"/>
      <c r="E28" s="155">
        <v>3</v>
      </c>
      <c r="F28" s="156"/>
      <c r="G28" s="157">
        <f>IF(C28="","",ROUNDDOWN(C28*E28/1000,0))</f>
        <v>170295</v>
      </c>
      <c r="H28" s="158"/>
      <c r="I28" s="4"/>
      <c r="J28" s="151" t="s">
        <v>10</v>
      </c>
      <c r="K28" s="152"/>
      <c r="L28" s="153">
        <f>C28</f>
        <v>56765000</v>
      </c>
      <c r="M28" s="154"/>
      <c r="N28" s="155">
        <v>3</v>
      </c>
      <c r="O28" s="156"/>
      <c r="P28" s="157">
        <f>IF(L28="","",ROUNDDOWN(L28*N28/1000,0))</f>
        <v>170295</v>
      </c>
      <c r="Q28" s="158"/>
    </row>
    <row r="29" spans="1:17" ht="12" customHeight="1" thickBot="1" x14ac:dyDescent="0.45">
      <c r="A29" s="159" t="s">
        <v>52</v>
      </c>
      <c r="B29" s="160"/>
      <c r="C29" s="153">
        <f>IF(ROUNDDOWN(J24,-3)=ROUNDDOWN(L24,-3),"",ROUNDDOWN(L24,-3))</f>
        <v>54151000</v>
      </c>
      <c r="D29" s="154"/>
      <c r="E29" s="161">
        <v>15.5</v>
      </c>
      <c r="F29" s="162"/>
      <c r="G29" s="163">
        <f>IF(C29="","",ROUNDDOWN(C29*E29/1000,0))</f>
        <v>839340</v>
      </c>
      <c r="H29" s="164"/>
      <c r="I29" s="4"/>
      <c r="J29" s="159" t="s">
        <v>52</v>
      </c>
      <c r="K29" s="160"/>
      <c r="L29" s="165">
        <f>C29</f>
        <v>54151000</v>
      </c>
      <c r="M29" s="166"/>
      <c r="N29" s="161">
        <v>14.5</v>
      </c>
      <c r="O29" s="162"/>
      <c r="P29" s="163">
        <f>IF(L29="","",ROUNDDOWN(L29*N29/1000,0))</f>
        <v>785189</v>
      </c>
      <c r="Q29" s="164"/>
    </row>
    <row r="30" spans="1:17" ht="12" customHeight="1" thickBot="1" x14ac:dyDescent="0.45">
      <c r="A30" s="167" t="s">
        <v>11</v>
      </c>
      <c r="B30" s="168"/>
      <c r="C30" s="169">
        <f>ROUNDDOWN(J24,-3)</f>
        <v>56765000</v>
      </c>
      <c r="D30" s="170"/>
      <c r="E30" s="171">
        <v>0.02</v>
      </c>
      <c r="F30" s="172"/>
      <c r="G30" s="173">
        <f>ROUNDDOWN(C30*E30/1000,0)</f>
        <v>1135</v>
      </c>
      <c r="H30" s="174"/>
      <c r="I30" s="4"/>
      <c r="J30" s="2"/>
      <c r="K30" s="2"/>
      <c r="L30" s="2"/>
      <c r="M30" s="2"/>
      <c r="N30" s="2"/>
    </row>
    <row r="31" spans="1:17" ht="12" customHeight="1" thickBot="1" x14ac:dyDescent="0.45">
      <c r="A31" s="4"/>
      <c r="B31" s="4"/>
      <c r="C31" s="4"/>
      <c r="D31" s="4"/>
      <c r="E31" s="4"/>
      <c r="F31" s="4"/>
      <c r="G31" s="4"/>
      <c r="H31" s="4"/>
      <c r="I31" s="92"/>
      <c r="J31" s="92" t="s">
        <v>53</v>
      </c>
      <c r="K31" s="175">
        <f>IF(C32-G27&gt;0,C32-G27,0)</f>
        <v>0</v>
      </c>
      <c r="L31" s="175"/>
      <c r="M31" s="4"/>
      <c r="N31" s="4"/>
    </row>
    <row r="32" spans="1:17" ht="12" customHeight="1" thickBot="1" x14ac:dyDescent="0.45">
      <c r="A32" s="176" t="s">
        <v>13</v>
      </c>
      <c r="B32" s="177"/>
      <c r="C32" s="178">
        <v>928566</v>
      </c>
      <c r="D32" s="178"/>
      <c r="E32" s="178"/>
      <c r="F32" s="178"/>
      <c r="G32" s="178"/>
      <c r="H32" s="179"/>
      <c r="I32" s="180" t="s">
        <v>42</v>
      </c>
      <c r="J32" s="181"/>
      <c r="K32" s="182">
        <f>C36+I36</f>
        <v>0</v>
      </c>
      <c r="L32" s="183"/>
      <c r="M32" s="180" t="s">
        <v>18</v>
      </c>
      <c r="N32" s="181"/>
      <c r="O32" s="183">
        <f>IF(C32-G27&gt;0,0,G27-C32)</f>
        <v>81069</v>
      </c>
      <c r="P32" s="173"/>
      <c r="Q32" s="174"/>
    </row>
    <row r="33" spans="1:17" ht="12" customHeight="1" x14ac:dyDescent="0.4">
      <c r="A33" s="6"/>
      <c r="B33" s="6"/>
      <c r="C33" s="7"/>
      <c r="D33" s="7"/>
      <c r="E33" s="7"/>
      <c r="F33" s="7"/>
      <c r="G33" s="7"/>
      <c r="H33" s="7"/>
      <c r="I33" s="7"/>
      <c r="J33" s="93" t="s">
        <v>54</v>
      </c>
      <c r="K33" s="184">
        <f>C40+I40+C41+C42</f>
        <v>0</v>
      </c>
      <c r="L33" s="184"/>
      <c r="M33" s="7"/>
      <c r="N33" s="7"/>
    </row>
    <row r="34" spans="1:17" ht="12" customHeight="1" thickBot="1" x14ac:dyDescent="0.45">
      <c r="A34" s="6"/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17"/>
      <c r="N34" s="17"/>
    </row>
    <row r="35" spans="1:17" ht="12" customHeight="1" thickBot="1" x14ac:dyDescent="0.45">
      <c r="A35" s="94" t="s">
        <v>23</v>
      </c>
      <c r="B35" s="95" t="s">
        <v>27</v>
      </c>
      <c r="C35" s="185" t="s">
        <v>17</v>
      </c>
      <c r="D35" s="185"/>
      <c r="E35" s="185" t="s">
        <v>18</v>
      </c>
      <c r="F35" s="185"/>
      <c r="G35" s="185" t="s">
        <v>19</v>
      </c>
      <c r="H35" s="185"/>
      <c r="I35" s="185" t="s">
        <v>20</v>
      </c>
      <c r="J35" s="185"/>
      <c r="K35" s="185" t="s">
        <v>21</v>
      </c>
      <c r="L35" s="185"/>
      <c r="M35" s="186" t="s">
        <v>22</v>
      </c>
      <c r="N35" s="187"/>
      <c r="P35" s="188" t="s">
        <v>28</v>
      </c>
      <c r="Q35" s="189"/>
    </row>
    <row r="36" spans="1:17" ht="12" customHeight="1" thickTop="1" thickBot="1" x14ac:dyDescent="0.45">
      <c r="A36" s="96" t="s">
        <v>15</v>
      </c>
      <c r="B36" s="97">
        <f>P27</f>
        <v>955484</v>
      </c>
      <c r="C36" s="193">
        <f>IF(K31&gt;B36,B36,K31)</f>
        <v>0</v>
      </c>
      <c r="D36" s="193"/>
      <c r="E36" s="193">
        <f>O32</f>
        <v>81069</v>
      </c>
      <c r="F36" s="193"/>
      <c r="G36" s="193">
        <f>B36-C36+E36</f>
        <v>1036553</v>
      </c>
      <c r="H36" s="193"/>
      <c r="I36" s="194"/>
      <c r="J36" s="194"/>
      <c r="K36" s="193">
        <f>G30-I36</f>
        <v>1135</v>
      </c>
      <c r="L36" s="193"/>
      <c r="M36" s="195">
        <f>G36+K36</f>
        <v>1037688</v>
      </c>
      <c r="N36" s="196"/>
      <c r="P36" s="190">
        <f>K31-C36-I36</f>
        <v>0</v>
      </c>
      <c r="Q36" s="191"/>
    </row>
    <row r="37" spans="1:17" customFormat="1" ht="24.75" customHeight="1" x14ac:dyDescent="0.35">
      <c r="A37" s="9" t="s">
        <v>57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7" ht="12" customHeight="1" thickBot="1" x14ac:dyDescent="0.45">
      <c r="A38" s="192">
        <v>3</v>
      </c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</row>
    <row r="39" spans="1:17" ht="12" customHeight="1" thickBot="1" x14ac:dyDescent="0.45">
      <c r="A39" s="94" t="s">
        <v>23</v>
      </c>
      <c r="B39" s="95" t="s">
        <v>27</v>
      </c>
      <c r="C39" s="185" t="s">
        <v>17</v>
      </c>
      <c r="D39" s="185"/>
      <c r="E39" s="185" t="s">
        <v>18</v>
      </c>
      <c r="F39" s="185"/>
      <c r="G39" s="185" t="s">
        <v>19</v>
      </c>
      <c r="H39" s="185"/>
      <c r="I39" s="185" t="s">
        <v>20</v>
      </c>
      <c r="J39" s="185"/>
      <c r="K39" s="185" t="s">
        <v>21</v>
      </c>
      <c r="L39" s="185"/>
      <c r="M39" s="186" t="s">
        <v>22</v>
      </c>
      <c r="N39" s="187"/>
      <c r="P39" s="188" t="s">
        <v>28</v>
      </c>
      <c r="Q39" s="189"/>
    </row>
    <row r="40" spans="1:17" ht="12" customHeight="1" thickTop="1" x14ac:dyDescent="0.4">
      <c r="A40" s="99" t="s">
        <v>24</v>
      </c>
      <c r="B40" s="100">
        <f>P27-B41-B42</f>
        <v>318496</v>
      </c>
      <c r="C40" s="209">
        <f>IF(K31&gt;B40,B40,K31)</f>
        <v>0</v>
      </c>
      <c r="D40" s="209"/>
      <c r="E40" s="209">
        <f>O32</f>
        <v>81069</v>
      </c>
      <c r="F40" s="209"/>
      <c r="G40" s="209">
        <f>B40-C40+E40</f>
        <v>399565</v>
      </c>
      <c r="H40" s="209"/>
      <c r="I40" s="210"/>
      <c r="J40" s="210"/>
      <c r="K40" s="209">
        <f>G30-I40</f>
        <v>1135</v>
      </c>
      <c r="L40" s="209"/>
      <c r="M40" s="211">
        <f>G40+K40</f>
        <v>400700</v>
      </c>
      <c r="N40" s="212"/>
      <c r="P40" s="200">
        <f>K31-C40-I40-C41-C42</f>
        <v>0</v>
      </c>
      <c r="Q40" s="201"/>
    </row>
    <row r="41" spans="1:17" ht="12" customHeight="1" x14ac:dyDescent="0.4">
      <c r="A41" s="101" t="s">
        <v>25</v>
      </c>
      <c r="B41" s="102">
        <f>ROUNDDOWN(P27/A38,0)</f>
        <v>318494</v>
      </c>
      <c r="C41" s="204">
        <f>IF(K31-C40-I40&gt;B41,B41,K31-C40-I40)</f>
        <v>0</v>
      </c>
      <c r="D41" s="204"/>
      <c r="E41" s="205"/>
      <c r="F41" s="205"/>
      <c r="G41" s="205"/>
      <c r="H41" s="205"/>
      <c r="I41" s="205"/>
      <c r="J41" s="205"/>
      <c r="K41" s="205"/>
      <c r="L41" s="205"/>
      <c r="M41" s="206">
        <f>B41-C41</f>
        <v>318494</v>
      </c>
      <c r="N41" s="207"/>
      <c r="P41" s="202"/>
      <c r="Q41" s="203"/>
    </row>
    <row r="42" spans="1:17" ht="12" customHeight="1" thickBot="1" x14ac:dyDescent="0.45">
      <c r="A42" s="103" t="s">
        <v>26</v>
      </c>
      <c r="B42" s="104">
        <f>B41</f>
        <v>318494</v>
      </c>
      <c r="C42" s="208">
        <f>IF(K31-C40-C41-I40&gt;B42,B42,K31-C40-C41-I40)</f>
        <v>0</v>
      </c>
      <c r="D42" s="208"/>
      <c r="E42" s="197"/>
      <c r="F42" s="197"/>
      <c r="G42" s="197"/>
      <c r="H42" s="197"/>
      <c r="I42" s="197"/>
      <c r="J42" s="197"/>
      <c r="K42" s="197"/>
      <c r="L42" s="197"/>
      <c r="M42" s="198">
        <f>B42-C42</f>
        <v>318494</v>
      </c>
      <c r="N42" s="199"/>
      <c r="P42" s="190"/>
      <c r="Q42" s="191"/>
    </row>
    <row r="43" spans="1:17" ht="12" customHeight="1" x14ac:dyDescent="0.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7" ht="12" customHeight="1" x14ac:dyDescent="0.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7" ht="12" customHeight="1" x14ac:dyDescent="0.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7" ht="12" customHeight="1" x14ac:dyDescent="0.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7" ht="12" customHeight="1" x14ac:dyDescent="0.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7" ht="12" customHeight="1" x14ac:dyDescent="0.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ht="12" customHeight="1" x14ac:dyDescent="0.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ht="12" customHeight="1" x14ac:dyDescent="0.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ht="12" customHeight="1" x14ac:dyDescent="0.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ht="12" customHeight="1" x14ac:dyDescent="0.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ht="12" customHeight="1" x14ac:dyDescent="0.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ht="12" customHeight="1" x14ac:dyDescent="0.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ht="12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ht="12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ht="12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ht="12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ht="12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ht="12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ht="13.5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ht="13.5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ht="13.5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ht="13.5" customHeight="1" x14ac:dyDescent="0.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ht="13.5" customHeight="1" x14ac:dyDescent="0.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ht="13.5" customHeight="1" x14ac:dyDescent="0.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ht="13.5" customHeight="1" x14ac:dyDescent="0.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ht="13.5" customHeight="1" x14ac:dyDescent="0.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ht="13.5" customHeight="1" x14ac:dyDescent="0.4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ht="13.5" customHeight="1" x14ac:dyDescent="0.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ht="13.5" customHeight="1" x14ac:dyDescent="0.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ht="13.5" customHeight="1" x14ac:dyDescent="0.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 ht="13.5" customHeight="1" x14ac:dyDescent="0.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ht="13.5" customHeight="1" x14ac:dyDescent="0.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ht="13.5" customHeight="1" x14ac:dyDescent="0.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ht="13.5" customHeight="1" x14ac:dyDescent="0.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 ht="13.5" customHeight="1" x14ac:dyDescent="0.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ht="13.5" customHeight="1" x14ac:dyDescent="0.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 ht="13.5" customHeight="1" x14ac:dyDescent="0.4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ht="13.5" customHeight="1" x14ac:dyDescent="0.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ht="13.5" customHeight="1" x14ac:dyDescent="0.4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ht="13.5" customHeight="1" x14ac:dyDescent="0.4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ht="13.5" customHeight="1" x14ac:dyDescent="0.4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ht="13.5" customHeight="1" x14ac:dyDescent="0.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 ht="13.5" customHeight="1" x14ac:dyDescent="0.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ht="13.5" customHeight="1" x14ac:dyDescent="0.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ht="13.5" customHeight="1" x14ac:dyDescent="0.4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 ht="13.5" customHeight="1" x14ac:dyDescent="0.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ht="13.5" customHeight="1" x14ac:dyDescent="0.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 ht="13.5" customHeight="1" x14ac:dyDescent="0.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ht="13.5" customHeight="1" x14ac:dyDescent="0.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ht="13.5" customHeight="1" x14ac:dyDescent="0.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ht="13.5" customHeight="1" x14ac:dyDescent="0.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 ht="13.5" customHeight="1" x14ac:dyDescent="0.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ht="13.5" customHeight="1" x14ac:dyDescent="0.4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ht="13.5" customHeight="1" x14ac:dyDescent="0.4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 x14ac:dyDescent="0.4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 x14ac:dyDescent="0.4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 x14ac:dyDescent="0.4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 x14ac:dyDescent="0.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1:14" x14ac:dyDescent="0.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1:14" x14ac:dyDescent="0.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1:14" x14ac:dyDescent="0.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 x14ac:dyDescent="0.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1:14" x14ac:dyDescent="0.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</sheetData>
  <sheetProtection algorithmName="SHA-512" hashValue="tlQ3Uzvpt3CAZRsRFdgtQAdLjYw1TuM3YLh/3CS70iSJ9GnWmV8xRtC9+6q8tR7dxrzYxWTsv+tt1u5eNFlxgQ==" saltValue="oMXuLUF49+WWPDsEzH4KeQ==" spinCount="100000" sheet="1" formatCells="0" formatColumns="0" formatRows="0"/>
  <mergeCells count="103">
    <mergeCell ref="I42:J42"/>
    <mergeCell ref="K42:L42"/>
    <mergeCell ref="M42:N42"/>
    <mergeCell ref="P40:Q42"/>
    <mergeCell ref="C41:D41"/>
    <mergeCell ref="E41:F41"/>
    <mergeCell ref="G41:H41"/>
    <mergeCell ref="I41:J41"/>
    <mergeCell ref="K41:L41"/>
    <mergeCell ref="M41:N41"/>
    <mergeCell ref="C42:D42"/>
    <mergeCell ref="E42:F42"/>
    <mergeCell ref="G42:H42"/>
    <mergeCell ref="C40:D40"/>
    <mergeCell ref="E40:F40"/>
    <mergeCell ref="G40:H40"/>
    <mergeCell ref="I40:J40"/>
    <mergeCell ref="K40:L40"/>
    <mergeCell ref="M40:N40"/>
    <mergeCell ref="P36:Q36"/>
    <mergeCell ref="A38:N38"/>
    <mergeCell ref="C39:D39"/>
    <mergeCell ref="E39:F39"/>
    <mergeCell ref="G39:H39"/>
    <mergeCell ref="I39:J39"/>
    <mergeCell ref="K39:L39"/>
    <mergeCell ref="M39:N39"/>
    <mergeCell ref="P39:Q39"/>
    <mergeCell ref="C36:D36"/>
    <mergeCell ref="E36:F36"/>
    <mergeCell ref="G36:H36"/>
    <mergeCell ref="I36:J36"/>
    <mergeCell ref="K36:L36"/>
    <mergeCell ref="M36:N36"/>
    <mergeCell ref="M32:N32"/>
    <mergeCell ref="O32:Q32"/>
    <mergeCell ref="K33:L33"/>
    <mergeCell ref="C35:D35"/>
    <mergeCell ref="E35:F35"/>
    <mergeCell ref="G35:H35"/>
    <mergeCell ref="I35:J35"/>
    <mergeCell ref="K35:L35"/>
    <mergeCell ref="M35:N35"/>
    <mergeCell ref="P35:Q35"/>
    <mergeCell ref="A30:B30"/>
    <mergeCell ref="C30:D30"/>
    <mergeCell ref="E30:F30"/>
    <mergeCell ref="G30:H30"/>
    <mergeCell ref="K31:L31"/>
    <mergeCell ref="A32:B32"/>
    <mergeCell ref="C32:H32"/>
    <mergeCell ref="I32:J32"/>
    <mergeCell ref="K32:L32"/>
    <mergeCell ref="P28:Q28"/>
    <mergeCell ref="A29:B29"/>
    <mergeCell ref="C29:D29"/>
    <mergeCell ref="E29:F29"/>
    <mergeCell ref="G29:H29"/>
    <mergeCell ref="J29:K29"/>
    <mergeCell ref="L29:M29"/>
    <mergeCell ref="N29:O29"/>
    <mergeCell ref="P29:Q29"/>
    <mergeCell ref="L27:M27"/>
    <mergeCell ref="N27:O27"/>
    <mergeCell ref="P27:Q27"/>
    <mergeCell ref="A28:B28"/>
    <mergeCell ref="C28:D28"/>
    <mergeCell ref="E28:F28"/>
    <mergeCell ref="G28:H28"/>
    <mergeCell ref="J28:K28"/>
    <mergeCell ref="L28:M28"/>
    <mergeCell ref="N28:O28"/>
    <mergeCell ref="A22:B22"/>
    <mergeCell ref="A23:B23"/>
    <mergeCell ref="A24:B24"/>
    <mergeCell ref="E26:F26"/>
    <mergeCell ref="N26:O26"/>
    <mergeCell ref="A27:B27"/>
    <mergeCell ref="C27:D27"/>
    <mergeCell ref="E27:F27"/>
    <mergeCell ref="G27:H27"/>
    <mergeCell ref="J27:K27"/>
    <mergeCell ref="K5:L5"/>
    <mergeCell ref="A7:A15"/>
    <mergeCell ref="A16:A18"/>
    <mergeCell ref="A19:B19"/>
    <mergeCell ref="A20:B20"/>
    <mergeCell ref="A21:B21"/>
    <mergeCell ref="A5:A6"/>
    <mergeCell ref="B5:B6"/>
    <mergeCell ref="C5:D5"/>
    <mergeCell ref="E5:F5"/>
    <mergeCell ref="G5:H5"/>
    <mergeCell ref="I5:J5"/>
    <mergeCell ref="A1:Q1"/>
    <mergeCell ref="K2:L2"/>
    <mergeCell ref="E3:F3"/>
    <mergeCell ref="G3:H3"/>
    <mergeCell ref="I3:J4"/>
    <mergeCell ref="K3:L3"/>
    <mergeCell ref="E4:F4"/>
    <mergeCell ref="G4:H4"/>
    <mergeCell ref="K4:L4"/>
  </mergeCells>
  <phoneticPr fontId="2"/>
  <printOptions horizontalCentered="1"/>
  <pageMargins left="0.23622047244094491" right="0.23622047244094491" top="0" bottom="0.55118110236220474" header="0.31496062992125984" footer="0.31496062992125984"/>
  <pageSetup paperSize="9" orientation="landscape" horizontalDpi="4294967293" verticalDpi="0" r:id="rId1"/>
  <headerFooter>
    <oddFooter>&amp;R&amp;8©トラスト・パートナーズ社労士事務所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88761-043D-4AB5-AB13-E10ACC2F8FEC}">
  <dimension ref="A1:Q105"/>
  <sheetViews>
    <sheetView view="pageLayout" zoomScaleNormal="100" workbookViewId="0">
      <selection activeCell="J15" sqref="J15"/>
    </sheetView>
  </sheetViews>
  <sheetFormatPr defaultColWidth="8.625" defaultRowHeight="16.5" x14ac:dyDescent="0.4"/>
  <cols>
    <col min="1" max="1" width="8.375" style="1" customWidth="1"/>
    <col min="2" max="2" width="9.875" style="1" customWidth="1"/>
    <col min="3" max="3" width="4.25" style="1" customWidth="1"/>
    <col min="4" max="4" width="11.375" style="1" customWidth="1"/>
    <col min="5" max="5" width="4.125" style="1" customWidth="1"/>
    <col min="6" max="6" width="10.125" style="1" customWidth="1"/>
    <col min="7" max="7" width="4.125" style="1" customWidth="1"/>
    <col min="8" max="8" width="9.125" style="1" customWidth="1"/>
    <col min="9" max="9" width="4.125" style="1" customWidth="1"/>
    <col min="10" max="10" width="11.375" style="1" customWidth="1"/>
    <col min="11" max="11" width="4.125" style="1" customWidth="1"/>
    <col min="12" max="12" width="11.375" style="1" customWidth="1"/>
    <col min="13" max="13" width="5.125" style="1" customWidth="1"/>
    <col min="14" max="14" width="11.375" style="1" customWidth="1"/>
    <col min="15" max="16" width="4.125" style="2" customWidth="1"/>
    <col min="17" max="17" width="9.125" style="2" customWidth="1"/>
    <col min="18" max="16384" width="8.625" style="2"/>
  </cols>
  <sheetData>
    <row r="1" spans="1:17" ht="30" customHeight="1" x14ac:dyDescent="0.4">
      <c r="A1" s="114" t="s">
        <v>29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12.6" customHeight="1" x14ac:dyDescent="0.4">
      <c r="A2" s="19"/>
      <c r="B2" s="16" t="s">
        <v>43</v>
      </c>
      <c r="C2" s="10"/>
      <c r="D2" s="10"/>
      <c r="E2" s="10"/>
      <c r="F2" s="10"/>
      <c r="G2" s="10"/>
      <c r="H2" s="10"/>
      <c r="I2" s="10"/>
      <c r="J2" s="10"/>
      <c r="K2" s="115" t="s">
        <v>39</v>
      </c>
      <c r="L2" s="115"/>
      <c r="M2" s="10"/>
      <c r="N2" s="2"/>
    </row>
    <row r="3" spans="1:17" ht="12" customHeight="1" x14ac:dyDescent="0.4">
      <c r="A3" s="11"/>
      <c r="B3" s="11"/>
      <c r="C3" s="11"/>
      <c r="D3" s="11"/>
      <c r="E3" s="116" t="s">
        <v>40</v>
      </c>
      <c r="F3" s="116"/>
      <c r="G3" s="117" t="s">
        <v>33</v>
      </c>
      <c r="H3" s="117"/>
      <c r="I3" s="118" t="s">
        <v>38</v>
      </c>
      <c r="J3" s="118"/>
      <c r="K3" s="120" t="s">
        <v>35</v>
      </c>
      <c r="L3" s="120"/>
      <c r="M3" s="2"/>
      <c r="N3" s="2"/>
    </row>
    <row r="4" spans="1:17" ht="12" customHeight="1" thickBot="1" x14ac:dyDescent="0.45">
      <c r="A4" s="11"/>
      <c r="B4" s="11"/>
      <c r="C4" s="11"/>
      <c r="D4" s="11"/>
      <c r="E4" s="121" t="s">
        <v>41</v>
      </c>
      <c r="F4" s="121"/>
      <c r="G4" s="121" t="s">
        <v>34</v>
      </c>
      <c r="H4" s="121"/>
      <c r="I4" s="119"/>
      <c r="J4" s="119"/>
      <c r="K4" s="121" t="s">
        <v>36</v>
      </c>
      <c r="L4" s="121"/>
      <c r="M4" s="2"/>
      <c r="N4" s="2"/>
    </row>
    <row r="5" spans="1:17" ht="12" customHeight="1" x14ac:dyDescent="0.4">
      <c r="A5" s="129" t="s">
        <v>6</v>
      </c>
      <c r="B5" s="131" t="s">
        <v>5</v>
      </c>
      <c r="C5" s="133" t="s">
        <v>7</v>
      </c>
      <c r="D5" s="134"/>
      <c r="E5" s="133" t="s">
        <v>32</v>
      </c>
      <c r="F5" s="135"/>
      <c r="G5" s="135" t="s">
        <v>30</v>
      </c>
      <c r="H5" s="136"/>
      <c r="I5" s="134" t="s">
        <v>37</v>
      </c>
      <c r="J5" s="137"/>
      <c r="K5" s="122" t="s">
        <v>31</v>
      </c>
      <c r="L5" s="123"/>
      <c r="M5" s="2"/>
      <c r="N5" s="2"/>
    </row>
    <row r="6" spans="1:17" s="3" customFormat="1" ht="12" customHeight="1" thickBot="1" x14ac:dyDescent="0.45">
      <c r="A6" s="130"/>
      <c r="B6" s="132"/>
      <c r="C6" s="20" t="s">
        <v>0</v>
      </c>
      <c r="D6" s="21" t="s">
        <v>1</v>
      </c>
      <c r="E6" s="20" t="s">
        <v>0</v>
      </c>
      <c r="F6" s="22" t="s">
        <v>1</v>
      </c>
      <c r="G6" s="23" t="s">
        <v>0</v>
      </c>
      <c r="H6" s="21" t="s">
        <v>1</v>
      </c>
      <c r="I6" s="23" t="s">
        <v>0</v>
      </c>
      <c r="J6" s="22" t="s">
        <v>1</v>
      </c>
      <c r="K6" s="111" t="s">
        <v>0</v>
      </c>
      <c r="L6" s="21" t="s">
        <v>1</v>
      </c>
    </row>
    <row r="7" spans="1:17" ht="12" customHeight="1" thickTop="1" x14ac:dyDescent="0.4">
      <c r="A7" s="124">
        <v>2023</v>
      </c>
      <c r="B7" s="105">
        <v>4</v>
      </c>
      <c r="C7" s="27">
        <v>17</v>
      </c>
      <c r="D7" s="28">
        <v>4234681</v>
      </c>
      <c r="E7" s="27">
        <v>2</v>
      </c>
      <c r="F7" s="29">
        <v>600000</v>
      </c>
      <c r="G7" s="30">
        <v>2</v>
      </c>
      <c r="H7" s="28">
        <v>190400</v>
      </c>
      <c r="I7" s="31">
        <f t="shared" ref="I7:I18" si="0">C7-+E7</f>
        <v>15</v>
      </c>
      <c r="J7" s="32">
        <f t="shared" ref="J7:J22" si="1">D7-F7</f>
        <v>3634681</v>
      </c>
      <c r="K7" s="112">
        <f>C7-E7-G7</f>
        <v>13</v>
      </c>
      <c r="L7" s="113">
        <f>D7-F7-H7</f>
        <v>3444281</v>
      </c>
      <c r="M7" s="2"/>
      <c r="N7" s="2"/>
    </row>
    <row r="8" spans="1:17" ht="12" customHeight="1" x14ac:dyDescent="0.4">
      <c r="A8" s="124"/>
      <c r="B8" s="56">
        <v>5</v>
      </c>
      <c r="C8" s="36">
        <v>17</v>
      </c>
      <c r="D8" s="37">
        <v>4026770</v>
      </c>
      <c r="E8" s="27">
        <v>2</v>
      </c>
      <c r="F8" s="29">
        <v>600000</v>
      </c>
      <c r="G8" s="39">
        <v>2</v>
      </c>
      <c r="H8" s="37">
        <v>231400</v>
      </c>
      <c r="I8" s="40">
        <f t="shared" si="0"/>
        <v>15</v>
      </c>
      <c r="J8" s="41">
        <f t="shared" si="1"/>
        <v>3426770</v>
      </c>
      <c r="K8" s="42">
        <f t="shared" ref="K8:L18" si="2">C8-E8-G8</f>
        <v>13</v>
      </c>
      <c r="L8" s="43">
        <f t="shared" si="2"/>
        <v>3195370</v>
      </c>
      <c r="M8" s="2"/>
      <c r="N8" s="2"/>
    </row>
    <row r="9" spans="1:17" ht="12" customHeight="1" x14ac:dyDescent="0.4">
      <c r="A9" s="124"/>
      <c r="B9" s="56">
        <v>6</v>
      </c>
      <c r="C9" s="36">
        <v>17</v>
      </c>
      <c r="D9" s="37">
        <v>4190241</v>
      </c>
      <c r="E9" s="27">
        <v>2</v>
      </c>
      <c r="F9" s="29">
        <v>600000</v>
      </c>
      <c r="G9" s="39">
        <v>2</v>
      </c>
      <c r="H9" s="37">
        <v>211820</v>
      </c>
      <c r="I9" s="40">
        <f t="shared" si="0"/>
        <v>15</v>
      </c>
      <c r="J9" s="41">
        <f t="shared" si="1"/>
        <v>3590241</v>
      </c>
      <c r="K9" s="42">
        <f t="shared" si="2"/>
        <v>13</v>
      </c>
      <c r="L9" s="43">
        <f t="shared" si="2"/>
        <v>3378421</v>
      </c>
      <c r="M9" s="2"/>
      <c r="N9" s="2"/>
    </row>
    <row r="10" spans="1:17" ht="12" customHeight="1" x14ac:dyDescent="0.4">
      <c r="A10" s="124"/>
      <c r="B10" s="56">
        <v>7</v>
      </c>
      <c r="C10" s="36">
        <v>17</v>
      </c>
      <c r="D10" s="37">
        <v>4264857</v>
      </c>
      <c r="E10" s="27">
        <v>2</v>
      </c>
      <c r="F10" s="29">
        <v>600000</v>
      </c>
      <c r="G10" s="39">
        <v>2</v>
      </c>
      <c r="H10" s="37">
        <v>222500</v>
      </c>
      <c r="I10" s="40">
        <f t="shared" si="0"/>
        <v>15</v>
      </c>
      <c r="J10" s="41">
        <f t="shared" si="1"/>
        <v>3664857</v>
      </c>
      <c r="K10" s="42">
        <f t="shared" si="2"/>
        <v>13</v>
      </c>
      <c r="L10" s="43">
        <f t="shared" si="2"/>
        <v>3442357</v>
      </c>
      <c r="M10" s="2"/>
      <c r="N10" s="2"/>
    </row>
    <row r="11" spans="1:17" ht="12" customHeight="1" x14ac:dyDescent="0.4">
      <c r="A11" s="124"/>
      <c r="B11" s="56">
        <v>8</v>
      </c>
      <c r="C11" s="36">
        <v>17</v>
      </c>
      <c r="D11" s="37">
        <v>4134794</v>
      </c>
      <c r="E11" s="27">
        <v>2</v>
      </c>
      <c r="F11" s="29">
        <v>600000</v>
      </c>
      <c r="G11" s="39">
        <v>2</v>
      </c>
      <c r="H11" s="37">
        <v>210040</v>
      </c>
      <c r="I11" s="40">
        <f t="shared" si="0"/>
        <v>15</v>
      </c>
      <c r="J11" s="41">
        <f t="shared" si="1"/>
        <v>3534794</v>
      </c>
      <c r="K11" s="42">
        <f t="shared" si="2"/>
        <v>13</v>
      </c>
      <c r="L11" s="43">
        <f t="shared" si="2"/>
        <v>3324754</v>
      </c>
      <c r="M11" s="2"/>
      <c r="N11" s="2"/>
    </row>
    <row r="12" spans="1:17" ht="12" customHeight="1" x14ac:dyDescent="0.4">
      <c r="A12" s="124"/>
      <c r="B12" s="56">
        <v>9</v>
      </c>
      <c r="C12" s="36">
        <v>17</v>
      </c>
      <c r="D12" s="37">
        <v>4314060</v>
      </c>
      <c r="E12" s="27">
        <v>2</v>
      </c>
      <c r="F12" s="29">
        <v>600000</v>
      </c>
      <c r="G12" s="39">
        <v>2</v>
      </c>
      <c r="H12" s="37">
        <v>229620</v>
      </c>
      <c r="I12" s="40">
        <f t="shared" si="0"/>
        <v>15</v>
      </c>
      <c r="J12" s="41">
        <f t="shared" si="1"/>
        <v>3714060</v>
      </c>
      <c r="K12" s="42">
        <f t="shared" si="2"/>
        <v>13</v>
      </c>
      <c r="L12" s="43">
        <f t="shared" si="2"/>
        <v>3484440</v>
      </c>
      <c r="M12" s="2"/>
      <c r="N12" s="2"/>
    </row>
    <row r="13" spans="1:17" ht="12" customHeight="1" x14ac:dyDescent="0.4">
      <c r="A13" s="124"/>
      <c r="B13" s="56">
        <v>10</v>
      </c>
      <c r="C13" s="36">
        <v>17</v>
      </c>
      <c r="D13" s="37">
        <v>4472690</v>
      </c>
      <c r="E13" s="27">
        <v>2</v>
      </c>
      <c r="F13" s="29">
        <v>600000</v>
      </c>
      <c r="G13" s="39">
        <v>2</v>
      </c>
      <c r="H13" s="37">
        <v>223720</v>
      </c>
      <c r="I13" s="40">
        <f t="shared" si="0"/>
        <v>15</v>
      </c>
      <c r="J13" s="41">
        <f t="shared" si="1"/>
        <v>3872690</v>
      </c>
      <c r="K13" s="42">
        <f t="shared" si="2"/>
        <v>13</v>
      </c>
      <c r="L13" s="43">
        <f t="shared" si="2"/>
        <v>3648970</v>
      </c>
      <c r="M13" s="2"/>
      <c r="N13" s="2"/>
    </row>
    <row r="14" spans="1:17" ht="12" customHeight="1" x14ac:dyDescent="0.4">
      <c r="A14" s="124"/>
      <c r="B14" s="56">
        <v>11</v>
      </c>
      <c r="C14" s="36">
        <v>17</v>
      </c>
      <c r="D14" s="37">
        <v>4317840</v>
      </c>
      <c r="E14" s="27">
        <v>2</v>
      </c>
      <c r="F14" s="29">
        <v>600000</v>
      </c>
      <c r="G14" s="39">
        <v>2</v>
      </c>
      <c r="H14" s="37">
        <v>217160</v>
      </c>
      <c r="I14" s="40">
        <f t="shared" si="0"/>
        <v>15</v>
      </c>
      <c r="J14" s="41">
        <f t="shared" si="1"/>
        <v>3717840</v>
      </c>
      <c r="K14" s="42">
        <f t="shared" si="2"/>
        <v>13</v>
      </c>
      <c r="L14" s="43">
        <f t="shared" si="2"/>
        <v>3500680</v>
      </c>
      <c r="M14" s="2"/>
      <c r="N14" s="2"/>
    </row>
    <row r="15" spans="1:17" ht="12" customHeight="1" x14ac:dyDescent="0.4">
      <c r="A15" s="125"/>
      <c r="B15" s="56">
        <v>12</v>
      </c>
      <c r="C15" s="36">
        <v>17</v>
      </c>
      <c r="D15" s="37">
        <v>4278106</v>
      </c>
      <c r="E15" s="27">
        <v>2</v>
      </c>
      <c r="F15" s="29">
        <v>600000</v>
      </c>
      <c r="G15" s="39">
        <v>2</v>
      </c>
      <c r="H15" s="37">
        <v>204700</v>
      </c>
      <c r="I15" s="40">
        <f t="shared" si="0"/>
        <v>15</v>
      </c>
      <c r="J15" s="41">
        <f t="shared" si="1"/>
        <v>3678106</v>
      </c>
      <c r="K15" s="42">
        <f t="shared" si="2"/>
        <v>13</v>
      </c>
      <c r="L15" s="43">
        <f t="shared" si="2"/>
        <v>3473406</v>
      </c>
      <c r="M15" s="2"/>
      <c r="N15" s="2"/>
    </row>
    <row r="16" spans="1:17" ht="12" customHeight="1" x14ac:dyDescent="0.4">
      <c r="A16" s="126">
        <v>2024</v>
      </c>
      <c r="B16" s="56">
        <v>1</v>
      </c>
      <c r="C16" s="36">
        <v>17</v>
      </c>
      <c r="D16" s="37">
        <v>4375633</v>
      </c>
      <c r="E16" s="27">
        <v>2</v>
      </c>
      <c r="F16" s="29">
        <v>600000</v>
      </c>
      <c r="G16" s="39">
        <v>2</v>
      </c>
      <c r="H16" s="37">
        <v>236740</v>
      </c>
      <c r="I16" s="40">
        <f t="shared" si="0"/>
        <v>15</v>
      </c>
      <c r="J16" s="41">
        <f t="shared" si="1"/>
        <v>3775633</v>
      </c>
      <c r="K16" s="42">
        <f t="shared" si="2"/>
        <v>13</v>
      </c>
      <c r="L16" s="43">
        <f t="shared" si="2"/>
        <v>3538893</v>
      </c>
      <c r="M16" s="2"/>
      <c r="N16" s="2"/>
    </row>
    <row r="17" spans="1:17" ht="12" customHeight="1" x14ac:dyDescent="0.4">
      <c r="A17" s="124"/>
      <c r="B17" s="56">
        <v>2</v>
      </c>
      <c r="C17" s="36">
        <v>17</v>
      </c>
      <c r="D17" s="37">
        <v>4344939</v>
      </c>
      <c r="E17" s="27">
        <v>2</v>
      </c>
      <c r="F17" s="29">
        <v>600000</v>
      </c>
      <c r="G17" s="39">
        <v>2</v>
      </c>
      <c r="H17" s="37">
        <v>208260</v>
      </c>
      <c r="I17" s="40">
        <f t="shared" si="0"/>
        <v>15</v>
      </c>
      <c r="J17" s="41">
        <f t="shared" si="1"/>
        <v>3744939</v>
      </c>
      <c r="K17" s="42">
        <f t="shared" si="2"/>
        <v>13</v>
      </c>
      <c r="L17" s="43">
        <f t="shared" si="2"/>
        <v>3536679</v>
      </c>
      <c r="M17" s="2"/>
      <c r="N17" s="2"/>
    </row>
    <row r="18" spans="1:17" ht="12" customHeight="1" x14ac:dyDescent="0.4">
      <c r="A18" s="125"/>
      <c r="B18" s="56">
        <v>3</v>
      </c>
      <c r="C18" s="36">
        <v>17</v>
      </c>
      <c r="D18" s="37">
        <v>4299282</v>
      </c>
      <c r="E18" s="27">
        <v>2</v>
      </c>
      <c r="F18" s="29">
        <v>600000</v>
      </c>
      <c r="G18" s="39">
        <v>2</v>
      </c>
      <c r="H18" s="37">
        <v>227740</v>
      </c>
      <c r="I18" s="40">
        <f t="shared" si="0"/>
        <v>15</v>
      </c>
      <c r="J18" s="41">
        <f t="shared" si="1"/>
        <v>3699282</v>
      </c>
      <c r="K18" s="42">
        <f t="shared" si="2"/>
        <v>13</v>
      </c>
      <c r="L18" s="43">
        <f>D18-F18-H18</f>
        <v>3471542</v>
      </c>
      <c r="M18" s="2"/>
      <c r="N18" s="2"/>
    </row>
    <row r="19" spans="1:17" ht="12" customHeight="1" x14ac:dyDescent="0.4">
      <c r="A19" s="127" t="s">
        <v>2</v>
      </c>
      <c r="B19" s="128"/>
      <c r="C19" s="45"/>
      <c r="D19" s="37">
        <v>6405100</v>
      </c>
      <c r="E19" s="45"/>
      <c r="F19" s="38">
        <v>1200000</v>
      </c>
      <c r="G19" s="46"/>
      <c r="H19" s="37">
        <v>0</v>
      </c>
      <c r="I19" s="47"/>
      <c r="J19" s="41">
        <f t="shared" si="1"/>
        <v>5205100</v>
      </c>
      <c r="K19" s="48"/>
      <c r="L19" s="43">
        <f>D19-F19-H19</f>
        <v>5205100</v>
      </c>
      <c r="M19" s="2"/>
      <c r="N19" s="2"/>
    </row>
    <row r="20" spans="1:17" ht="12" customHeight="1" x14ac:dyDescent="0.4">
      <c r="A20" s="127" t="s">
        <v>3</v>
      </c>
      <c r="B20" s="128"/>
      <c r="C20" s="45"/>
      <c r="D20" s="37">
        <v>8706200</v>
      </c>
      <c r="E20" s="45"/>
      <c r="F20" s="38">
        <v>1200000</v>
      </c>
      <c r="G20" s="46"/>
      <c r="H20" s="37">
        <v>0</v>
      </c>
      <c r="I20" s="47"/>
      <c r="J20" s="41">
        <f t="shared" si="1"/>
        <v>7506200</v>
      </c>
      <c r="K20" s="48"/>
      <c r="L20" s="43">
        <f>D20-F20-H20</f>
        <v>7506200</v>
      </c>
      <c r="M20" s="2"/>
      <c r="N20" s="2"/>
    </row>
    <row r="21" spans="1:17" ht="12" customHeight="1" x14ac:dyDescent="0.4">
      <c r="A21" s="127"/>
      <c r="B21" s="128"/>
      <c r="C21" s="45"/>
      <c r="D21" s="37"/>
      <c r="E21" s="45"/>
      <c r="F21" s="38"/>
      <c r="G21" s="46"/>
      <c r="H21" s="37"/>
      <c r="I21" s="47"/>
      <c r="J21" s="41">
        <f t="shared" si="1"/>
        <v>0</v>
      </c>
      <c r="K21" s="48"/>
      <c r="L21" s="43">
        <f>D21-F21-H21</f>
        <v>0</v>
      </c>
      <c r="M21" s="2"/>
      <c r="N21" s="2"/>
    </row>
    <row r="22" spans="1:17" ht="12" customHeight="1" thickBot="1" x14ac:dyDescent="0.45">
      <c r="A22" s="138"/>
      <c r="B22" s="139"/>
      <c r="C22" s="106"/>
      <c r="D22" s="107"/>
      <c r="E22" s="106"/>
      <c r="F22" s="108"/>
      <c r="G22" s="109"/>
      <c r="H22" s="107"/>
      <c r="I22" s="73"/>
      <c r="J22" s="74">
        <f t="shared" si="1"/>
        <v>0</v>
      </c>
      <c r="K22" s="75"/>
      <c r="L22" s="72">
        <f>D22-F22-H22</f>
        <v>0</v>
      </c>
      <c r="M22" s="2"/>
      <c r="N22" s="2"/>
    </row>
    <row r="23" spans="1:17" ht="12" customHeight="1" thickBot="1" x14ac:dyDescent="0.45">
      <c r="A23" s="140" t="s">
        <v>8</v>
      </c>
      <c r="B23" s="141"/>
      <c r="C23" s="76">
        <f>SUM(C7:C18)</f>
        <v>204</v>
      </c>
      <c r="D23" s="77"/>
      <c r="E23" s="76">
        <f>SUM(E7:E18)</f>
        <v>24</v>
      </c>
      <c r="F23" s="78"/>
      <c r="G23" s="79">
        <f>SUM(G7:G18)</f>
        <v>24</v>
      </c>
      <c r="H23" s="77"/>
      <c r="I23" s="79">
        <f>SUM(I7:I18)</f>
        <v>180</v>
      </c>
      <c r="J23" s="78"/>
      <c r="K23" s="80">
        <f>SUM(K7:K18)</f>
        <v>156</v>
      </c>
      <c r="L23" s="77"/>
      <c r="M23" s="2"/>
      <c r="N23" s="2"/>
    </row>
    <row r="24" spans="1:17" ht="12" customHeight="1" thickBot="1" x14ac:dyDescent="0.45">
      <c r="A24" s="140" t="s">
        <v>4</v>
      </c>
      <c r="B24" s="141"/>
      <c r="C24" s="76">
        <f>ROUNDDOWN(C23/12,0)</f>
        <v>17</v>
      </c>
      <c r="D24" s="77">
        <f>SUM(D7:D22)</f>
        <v>66365193</v>
      </c>
      <c r="E24" s="76">
        <f>ROUNDDOWN(E23/12,0)</f>
        <v>2</v>
      </c>
      <c r="F24" s="78">
        <f>SUM(F7:F22)</f>
        <v>9600000</v>
      </c>
      <c r="G24" s="79">
        <f>ROUNDDOWN(G23/12,0)</f>
        <v>2</v>
      </c>
      <c r="H24" s="77">
        <f>SUM(H7:H22)</f>
        <v>2614100</v>
      </c>
      <c r="I24" s="13">
        <f>ROUNDDOWN(I23/12,0)</f>
        <v>15</v>
      </c>
      <c r="J24" s="12">
        <f>SUM(J7:J22)</f>
        <v>56765193</v>
      </c>
      <c r="K24" s="15">
        <f>ROUNDDOWN(K23/12,0)</f>
        <v>13</v>
      </c>
      <c r="L24" s="14">
        <f>SUM(L7:L22)</f>
        <v>54151093</v>
      </c>
      <c r="M24" s="2"/>
      <c r="N24" s="2"/>
    </row>
    <row r="25" spans="1:17" customFormat="1" ht="12" customHeight="1" x14ac:dyDescent="0.4"/>
    <row r="26" spans="1:17" ht="12" customHeight="1" thickBot="1" x14ac:dyDescent="0.45">
      <c r="A26" s="5" t="s">
        <v>9</v>
      </c>
      <c r="B26" s="4"/>
      <c r="C26" s="4"/>
      <c r="D26" s="4"/>
      <c r="E26" s="142" t="s">
        <v>16</v>
      </c>
      <c r="F26" s="142"/>
      <c r="G26" s="4"/>
      <c r="H26" s="4"/>
      <c r="I26" s="4"/>
      <c r="J26" s="5" t="s">
        <v>14</v>
      </c>
      <c r="K26" s="4"/>
      <c r="L26" s="4"/>
      <c r="M26" s="4"/>
      <c r="N26" s="142" t="s">
        <v>16</v>
      </c>
      <c r="O26" s="142"/>
      <c r="P26" s="4"/>
      <c r="Q26" s="4"/>
    </row>
    <row r="27" spans="1:17" ht="12" customHeight="1" x14ac:dyDescent="0.4">
      <c r="A27" s="143" t="s">
        <v>12</v>
      </c>
      <c r="B27" s="144"/>
      <c r="C27" s="145" t="str">
        <f>IF(C28=C29,ROUNDDOWN(L24,-3),"")</f>
        <v/>
      </c>
      <c r="D27" s="146"/>
      <c r="E27" s="147">
        <f>E28+E29</f>
        <v>18.5</v>
      </c>
      <c r="F27" s="148"/>
      <c r="G27" s="149">
        <f>IF(C27="",G28+G29,ROUNDDOWN(C27*E27/1000,0))</f>
        <v>1009635</v>
      </c>
      <c r="H27" s="150"/>
      <c r="I27" s="4"/>
      <c r="J27" s="143" t="s">
        <v>12</v>
      </c>
      <c r="K27" s="144"/>
      <c r="L27" s="145" t="str">
        <f>C27</f>
        <v/>
      </c>
      <c r="M27" s="146"/>
      <c r="N27" s="147">
        <f>N28+N29</f>
        <v>18.5</v>
      </c>
      <c r="O27" s="148"/>
      <c r="P27" s="149">
        <f>IF(L27="",P28+P29,ROUNDDOWN(L27*N27/1000,0))</f>
        <v>1009635</v>
      </c>
      <c r="Q27" s="150"/>
    </row>
    <row r="28" spans="1:17" ht="12" customHeight="1" x14ac:dyDescent="0.4">
      <c r="A28" s="151" t="s">
        <v>10</v>
      </c>
      <c r="B28" s="152"/>
      <c r="C28" s="153">
        <f>IF(ROUNDDOWN(J24,-3)=ROUNDDOWN(L24,-3),"",ROUNDDOWN(J24,-3))</f>
        <v>56765000</v>
      </c>
      <c r="D28" s="154"/>
      <c r="E28" s="155">
        <v>3</v>
      </c>
      <c r="F28" s="156"/>
      <c r="G28" s="157">
        <f>IF(C28="","",ROUNDDOWN(C28*E28/1000,0))</f>
        <v>170295</v>
      </c>
      <c r="H28" s="158"/>
      <c r="I28" s="4"/>
      <c r="J28" s="151" t="s">
        <v>10</v>
      </c>
      <c r="K28" s="152"/>
      <c r="L28" s="153">
        <f>C28</f>
        <v>56765000</v>
      </c>
      <c r="M28" s="154"/>
      <c r="N28" s="155">
        <v>3</v>
      </c>
      <c r="O28" s="156"/>
      <c r="P28" s="157">
        <f>IF(L28="","",ROUNDDOWN(L28*N28/1000,0))</f>
        <v>170295</v>
      </c>
      <c r="Q28" s="158"/>
    </row>
    <row r="29" spans="1:17" ht="12" customHeight="1" thickBot="1" x14ac:dyDescent="0.45">
      <c r="A29" s="159" t="s">
        <v>52</v>
      </c>
      <c r="B29" s="160"/>
      <c r="C29" s="153">
        <f>IF(ROUNDDOWN(J24,-3)=ROUNDDOWN(L24,-3),"",ROUNDDOWN(L24,-3))</f>
        <v>54151000</v>
      </c>
      <c r="D29" s="154"/>
      <c r="E29" s="161">
        <v>15.5</v>
      </c>
      <c r="F29" s="162"/>
      <c r="G29" s="163">
        <f>IF(C29="","",ROUNDDOWN(C29*E29/1000,0))</f>
        <v>839340</v>
      </c>
      <c r="H29" s="164"/>
      <c r="I29" s="4"/>
      <c r="J29" s="159" t="s">
        <v>52</v>
      </c>
      <c r="K29" s="160"/>
      <c r="L29" s="165">
        <f>C29</f>
        <v>54151000</v>
      </c>
      <c r="M29" s="166"/>
      <c r="N29" s="161">
        <v>15.5</v>
      </c>
      <c r="O29" s="162"/>
      <c r="P29" s="163">
        <f>IF(L29="","",ROUNDDOWN(L29*N29/1000,0))</f>
        <v>839340</v>
      </c>
      <c r="Q29" s="164"/>
    </row>
    <row r="30" spans="1:17" ht="12" customHeight="1" thickBot="1" x14ac:dyDescent="0.45">
      <c r="A30" s="167" t="s">
        <v>11</v>
      </c>
      <c r="B30" s="168"/>
      <c r="C30" s="169">
        <f>ROUNDDOWN(J24,-3)</f>
        <v>56765000</v>
      </c>
      <c r="D30" s="170"/>
      <c r="E30" s="171">
        <v>0.02</v>
      </c>
      <c r="F30" s="172"/>
      <c r="G30" s="173">
        <f>ROUNDDOWN(C30*E30/1000,0)</f>
        <v>1135</v>
      </c>
      <c r="H30" s="174"/>
      <c r="I30" s="4"/>
      <c r="J30" s="2"/>
      <c r="K30" s="2"/>
      <c r="L30" s="2"/>
      <c r="M30" s="2"/>
      <c r="N30" s="2"/>
    </row>
    <row r="31" spans="1:17" ht="12" customHeight="1" thickBot="1" x14ac:dyDescent="0.45">
      <c r="A31" s="4"/>
      <c r="B31" s="4"/>
      <c r="C31" s="4"/>
      <c r="D31" s="4"/>
      <c r="E31" s="4"/>
      <c r="F31" s="4"/>
      <c r="G31" s="4"/>
      <c r="H31" s="4"/>
      <c r="I31" s="92"/>
      <c r="J31" s="92" t="s">
        <v>53</v>
      </c>
      <c r="K31" s="175">
        <f>IF(C32-G27&gt;0,C32-G27,0)</f>
        <v>0</v>
      </c>
      <c r="L31" s="175"/>
      <c r="M31" s="4"/>
      <c r="N31" s="4"/>
    </row>
    <row r="32" spans="1:17" ht="12" customHeight="1" thickBot="1" x14ac:dyDescent="0.45">
      <c r="A32" s="176" t="s">
        <v>13</v>
      </c>
      <c r="B32" s="177"/>
      <c r="C32" s="178">
        <v>928566</v>
      </c>
      <c r="D32" s="178"/>
      <c r="E32" s="178"/>
      <c r="F32" s="178"/>
      <c r="G32" s="178"/>
      <c r="H32" s="179"/>
      <c r="I32" s="180" t="s">
        <v>42</v>
      </c>
      <c r="J32" s="181"/>
      <c r="K32" s="182">
        <f>C36+I36</f>
        <v>0</v>
      </c>
      <c r="L32" s="183"/>
      <c r="M32" s="180" t="s">
        <v>18</v>
      </c>
      <c r="N32" s="181"/>
      <c r="O32" s="183">
        <f>IF(C32-G27&gt;0,0,G27-C32)</f>
        <v>81069</v>
      </c>
      <c r="P32" s="173"/>
      <c r="Q32" s="174"/>
    </row>
    <row r="33" spans="1:17" ht="12" customHeight="1" x14ac:dyDescent="0.4">
      <c r="A33" s="6"/>
      <c r="B33" s="6"/>
      <c r="C33" s="7"/>
      <c r="D33" s="7"/>
      <c r="E33" s="7"/>
      <c r="F33" s="7"/>
      <c r="G33" s="7"/>
      <c r="H33" s="7"/>
      <c r="I33" s="7"/>
      <c r="J33" s="93" t="s">
        <v>54</v>
      </c>
      <c r="K33" s="184">
        <f>C40+I40+C41+C42</f>
        <v>0</v>
      </c>
      <c r="L33" s="184"/>
      <c r="M33" s="7"/>
      <c r="N33" s="7"/>
    </row>
    <row r="34" spans="1:17" ht="12" customHeight="1" thickBot="1" x14ac:dyDescent="0.45">
      <c r="A34" s="6"/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17"/>
      <c r="N34" s="17"/>
    </row>
    <row r="35" spans="1:17" ht="12" customHeight="1" thickBot="1" x14ac:dyDescent="0.45">
      <c r="A35" s="94" t="s">
        <v>23</v>
      </c>
      <c r="B35" s="95" t="s">
        <v>27</v>
      </c>
      <c r="C35" s="185" t="s">
        <v>17</v>
      </c>
      <c r="D35" s="185"/>
      <c r="E35" s="185" t="s">
        <v>18</v>
      </c>
      <c r="F35" s="185"/>
      <c r="G35" s="185" t="s">
        <v>19</v>
      </c>
      <c r="H35" s="185"/>
      <c r="I35" s="185" t="s">
        <v>20</v>
      </c>
      <c r="J35" s="185"/>
      <c r="K35" s="185" t="s">
        <v>21</v>
      </c>
      <c r="L35" s="185"/>
      <c r="M35" s="186" t="s">
        <v>22</v>
      </c>
      <c r="N35" s="187"/>
      <c r="P35" s="188" t="s">
        <v>28</v>
      </c>
      <c r="Q35" s="189"/>
    </row>
    <row r="36" spans="1:17" ht="12" customHeight="1" thickTop="1" thickBot="1" x14ac:dyDescent="0.45">
      <c r="A36" s="96" t="s">
        <v>15</v>
      </c>
      <c r="B36" s="97">
        <f>P27</f>
        <v>1009635</v>
      </c>
      <c r="C36" s="193">
        <f>IF(K31&gt;B36,B36,K31)</f>
        <v>0</v>
      </c>
      <c r="D36" s="193"/>
      <c r="E36" s="193">
        <f>O32</f>
        <v>81069</v>
      </c>
      <c r="F36" s="193"/>
      <c r="G36" s="193">
        <f>B36-C36+E36</f>
        <v>1090704</v>
      </c>
      <c r="H36" s="193"/>
      <c r="I36" s="194"/>
      <c r="J36" s="194"/>
      <c r="K36" s="193">
        <f>G30-I36</f>
        <v>1135</v>
      </c>
      <c r="L36" s="193"/>
      <c r="M36" s="195">
        <f>G36+K36</f>
        <v>1091839</v>
      </c>
      <c r="N36" s="196"/>
      <c r="P36" s="190">
        <f>K31-C36-I36</f>
        <v>0</v>
      </c>
      <c r="Q36" s="191"/>
    </row>
    <row r="37" spans="1:17" customFormat="1" ht="24.75" customHeight="1" x14ac:dyDescent="0.35">
      <c r="A37" s="9" t="s">
        <v>57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7" ht="12" customHeight="1" thickBot="1" x14ac:dyDescent="0.45">
      <c r="A38" s="192">
        <v>3</v>
      </c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</row>
    <row r="39" spans="1:17" ht="12" customHeight="1" thickBot="1" x14ac:dyDescent="0.45">
      <c r="A39" s="94" t="s">
        <v>23</v>
      </c>
      <c r="B39" s="95" t="s">
        <v>27</v>
      </c>
      <c r="C39" s="185" t="s">
        <v>17</v>
      </c>
      <c r="D39" s="185"/>
      <c r="E39" s="185" t="s">
        <v>18</v>
      </c>
      <c r="F39" s="185"/>
      <c r="G39" s="185" t="s">
        <v>19</v>
      </c>
      <c r="H39" s="185"/>
      <c r="I39" s="185" t="s">
        <v>20</v>
      </c>
      <c r="J39" s="185"/>
      <c r="K39" s="185" t="s">
        <v>21</v>
      </c>
      <c r="L39" s="185"/>
      <c r="M39" s="186" t="s">
        <v>22</v>
      </c>
      <c r="N39" s="187"/>
      <c r="P39" s="188" t="s">
        <v>28</v>
      </c>
      <c r="Q39" s="189"/>
    </row>
    <row r="40" spans="1:17" ht="12" customHeight="1" thickTop="1" x14ac:dyDescent="0.4">
      <c r="A40" s="99" t="s">
        <v>24</v>
      </c>
      <c r="B40" s="100">
        <f>P27-B41-B42</f>
        <v>336545</v>
      </c>
      <c r="C40" s="209">
        <f>IF(K31&gt;B40,B40,K31)</f>
        <v>0</v>
      </c>
      <c r="D40" s="209"/>
      <c r="E40" s="209">
        <f>O32</f>
        <v>81069</v>
      </c>
      <c r="F40" s="209"/>
      <c r="G40" s="209">
        <f>B40-C40+E40</f>
        <v>417614</v>
      </c>
      <c r="H40" s="209"/>
      <c r="I40" s="210"/>
      <c r="J40" s="210"/>
      <c r="K40" s="209">
        <f>G30-I40</f>
        <v>1135</v>
      </c>
      <c r="L40" s="209"/>
      <c r="M40" s="211">
        <f>G40+K40</f>
        <v>418749</v>
      </c>
      <c r="N40" s="212"/>
      <c r="P40" s="200">
        <f>K31-C40-I40-C41-C42</f>
        <v>0</v>
      </c>
      <c r="Q40" s="201"/>
    </row>
    <row r="41" spans="1:17" ht="12" customHeight="1" x14ac:dyDescent="0.4">
      <c r="A41" s="101" t="s">
        <v>25</v>
      </c>
      <c r="B41" s="102">
        <f>ROUNDDOWN(P27/A38,0)</f>
        <v>336545</v>
      </c>
      <c r="C41" s="204">
        <f>IF(K31-C40-I40&gt;B41,B41,K31-C40-I40)</f>
        <v>0</v>
      </c>
      <c r="D41" s="204"/>
      <c r="E41" s="205"/>
      <c r="F41" s="205"/>
      <c r="G41" s="205"/>
      <c r="H41" s="205"/>
      <c r="I41" s="205"/>
      <c r="J41" s="205"/>
      <c r="K41" s="205"/>
      <c r="L41" s="205"/>
      <c r="M41" s="206">
        <f>B41-C41</f>
        <v>336545</v>
      </c>
      <c r="N41" s="207"/>
      <c r="P41" s="202"/>
      <c r="Q41" s="203"/>
    </row>
    <row r="42" spans="1:17" ht="12" customHeight="1" thickBot="1" x14ac:dyDescent="0.45">
      <c r="A42" s="103" t="s">
        <v>26</v>
      </c>
      <c r="B42" s="104">
        <f>B41</f>
        <v>336545</v>
      </c>
      <c r="C42" s="208">
        <f>IF(K31-C40-C41-I40&gt;B42,B42,K31-C40-C41-I40)</f>
        <v>0</v>
      </c>
      <c r="D42" s="208"/>
      <c r="E42" s="197"/>
      <c r="F42" s="197"/>
      <c r="G42" s="197"/>
      <c r="H42" s="197"/>
      <c r="I42" s="197"/>
      <c r="J42" s="197"/>
      <c r="K42" s="197"/>
      <c r="L42" s="197"/>
      <c r="M42" s="198">
        <f>B42-C42</f>
        <v>336545</v>
      </c>
      <c r="N42" s="199"/>
      <c r="P42" s="190"/>
      <c r="Q42" s="191"/>
    </row>
    <row r="43" spans="1:17" ht="12" customHeight="1" x14ac:dyDescent="0.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7" ht="12" customHeight="1" x14ac:dyDescent="0.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7" ht="12" customHeight="1" x14ac:dyDescent="0.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7" ht="12" customHeight="1" x14ac:dyDescent="0.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7" ht="12" customHeight="1" x14ac:dyDescent="0.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7" ht="12" customHeight="1" x14ac:dyDescent="0.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ht="12" customHeight="1" x14ac:dyDescent="0.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ht="12" customHeight="1" x14ac:dyDescent="0.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ht="12" customHeight="1" x14ac:dyDescent="0.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ht="12" customHeight="1" x14ac:dyDescent="0.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ht="12" customHeight="1" x14ac:dyDescent="0.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ht="12" customHeight="1" x14ac:dyDescent="0.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ht="12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ht="12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ht="12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ht="12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ht="12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ht="12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ht="13.5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ht="13.5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ht="13.5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ht="13.5" customHeight="1" x14ac:dyDescent="0.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ht="13.5" customHeight="1" x14ac:dyDescent="0.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ht="13.5" customHeight="1" x14ac:dyDescent="0.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ht="13.5" customHeight="1" x14ac:dyDescent="0.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ht="13.5" customHeight="1" x14ac:dyDescent="0.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ht="13.5" customHeight="1" x14ac:dyDescent="0.4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ht="13.5" customHeight="1" x14ac:dyDescent="0.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ht="13.5" customHeight="1" x14ac:dyDescent="0.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ht="13.5" customHeight="1" x14ac:dyDescent="0.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 ht="13.5" customHeight="1" x14ac:dyDescent="0.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ht="13.5" customHeight="1" x14ac:dyDescent="0.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ht="13.5" customHeight="1" x14ac:dyDescent="0.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ht="13.5" customHeight="1" x14ac:dyDescent="0.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 ht="13.5" customHeight="1" x14ac:dyDescent="0.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ht="13.5" customHeight="1" x14ac:dyDescent="0.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 ht="13.5" customHeight="1" x14ac:dyDescent="0.4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ht="13.5" customHeight="1" x14ac:dyDescent="0.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ht="13.5" customHeight="1" x14ac:dyDescent="0.4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ht="13.5" customHeight="1" x14ac:dyDescent="0.4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ht="13.5" customHeight="1" x14ac:dyDescent="0.4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ht="13.5" customHeight="1" x14ac:dyDescent="0.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 ht="13.5" customHeight="1" x14ac:dyDescent="0.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ht="13.5" customHeight="1" x14ac:dyDescent="0.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ht="13.5" customHeight="1" x14ac:dyDescent="0.4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 ht="13.5" customHeight="1" x14ac:dyDescent="0.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ht="13.5" customHeight="1" x14ac:dyDescent="0.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 ht="13.5" customHeight="1" x14ac:dyDescent="0.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ht="13.5" customHeight="1" x14ac:dyDescent="0.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ht="13.5" customHeight="1" x14ac:dyDescent="0.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ht="13.5" customHeight="1" x14ac:dyDescent="0.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 ht="13.5" customHeight="1" x14ac:dyDescent="0.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ht="13.5" customHeight="1" x14ac:dyDescent="0.4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ht="13.5" customHeight="1" x14ac:dyDescent="0.4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 x14ac:dyDescent="0.4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 x14ac:dyDescent="0.4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 x14ac:dyDescent="0.4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 x14ac:dyDescent="0.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1:14" x14ac:dyDescent="0.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1:14" x14ac:dyDescent="0.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1:14" x14ac:dyDescent="0.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 x14ac:dyDescent="0.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1:14" x14ac:dyDescent="0.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</sheetData>
  <sheetProtection algorithmName="SHA-512" hashValue="tlQ3Uzvpt3CAZRsRFdgtQAdLjYw1TuM3YLh/3CS70iSJ9GnWmV8xRtC9+6q8tR7dxrzYxWTsv+tt1u5eNFlxgQ==" saltValue="oMXuLUF49+WWPDsEzH4KeQ==" spinCount="100000" sheet="1" formatCells="0" formatColumns="0" formatRows="0"/>
  <mergeCells count="103">
    <mergeCell ref="I42:J42"/>
    <mergeCell ref="K42:L42"/>
    <mergeCell ref="M42:N42"/>
    <mergeCell ref="P40:Q42"/>
    <mergeCell ref="C41:D41"/>
    <mergeCell ref="E41:F41"/>
    <mergeCell ref="G41:H41"/>
    <mergeCell ref="I41:J41"/>
    <mergeCell ref="K41:L41"/>
    <mergeCell ref="M41:N41"/>
    <mergeCell ref="C42:D42"/>
    <mergeCell ref="E42:F42"/>
    <mergeCell ref="G42:H42"/>
    <mergeCell ref="C40:D40"/>
    <mergeCell ref="E40:F40"/>
    <mergeCell ref="G40:H40"/>
    <mergeCell ref="I40:J40"/>
    <mergeCell ref="K40:L40"/>
    <mergeCell ref="M40:N40"/>
    <mergeCell ref="P36:Q36"/>
    <mergeCell ref="A38:N38"/>
    <mergeCell ref="C39:D39"/>
    <mergeCell ref="E39:F39"/>
    <mergeCell ref="G39:H39"/>
    <mergeCell ref="I39:J39"/>
    <mergeCell ref="K39:L39"/>
    <mergeCell ref="M39:N39"/>
    <mergeCell ref="P39:Q39"/>
    <mergeCell ref="C36:D36"/>
    <mergeCell ref="E36:F36"/>
    <mergeCell ref="G36:H36"/>
    <mergeCell ref="I36:J36"/>
    <mergeCell ref="K36:L36"/>
    <mergeCell ref="M36:N36"/>
    <mergeCell ref="K31:L31"/>
    <mergeCell ref="A32:B32"/>
    <mergeCell ref="C32:H32"/>
    <mergeCell ref="I32:J32"/>
    <mergeCell ref="K32:L32"/>
    <mergeCell ref="M32:N32"/>
    <mergeCell ref="O32:Q32"/>
    <mergeCell ref="K33:L33"/>
    <mergeCell ref="C35:D35"/>
    <mergeCell ref="E35:F35"/>
    <mergeCell ref="G35:H35"/>
    <mergeCell ref="I35:J35"/>
    <mergeCell ref="K35:L35"/>
    <mergeCell ref="M35:N35"/>
    <mergeCell ref="P35:Q35"/>
    <mergeCell ref="A29:B29"/>
    <mergeCell ref="C29:D29"/>
    <mergeCell ref="E29:F29"/>
    <mergeCell ref="G29:H29"/>
    <mergeCell ref="J29:K29"/>
    <mergeCell ref="L29:M29"/>
    <mergeCell ref="N29:O29"/>
    <mergeCell ref="P29:Q29"/>
    <mergeCell ref="A30:B30"/>
    <mergeCell ref="C30:D30"/>
    <mergeCell ref="E30:F30"/>
    <mergeCell ref="G30:H30"/>
    <mergeCell ref="P27:Q27"/>
    <mergeCell ref="A28:B28"/>
    <mergeCell ref="C28:D28"/>
    <mergeCell ref="E28:F28"/>
    <mergeCell ref="G28:H28"/>
    <mergeCell ref="J28:K28"/>
    <mergeCell ref="L28:M28"/>
    <mergeCell ref="N28:O28"/>
    <mergeCell ref="P28:Q28"/>
    <mergeCell ref="A22:B22"/>
    <mergeCell ref="A23:B23"/>
    <mergeCell ref="A24:B24"/>
    <mergeCell ref="E26:F26"/>
    <mergeCell ref="N26:O26"/>
    <mergeCell ref="A27:B27"/>
    <mergeCell ref="C27:D27"/>
    <mergeCell ref="E27:F27"/>
    <mergeCell ref="G27:H27"/>
    <mergeCell ref="J27:K27"/>
    <mergeCell ref="L27:M27"/>
    <mergeCell ref="N27:O27"/>
    <mergeCell ref="K5:L5"/>
    <mergeCell ref="A7:A15"/>
    <mergeCell ref="A16:A18"/>
    <mergeCell ref="A19:B19"/>
    <mergeCell ref="A20:B20"/>
    <mergeCell ref="A21:B21"/>
    <mergeCell ref="A5:A6"/>
    <mergeCell ref="B5:B6"/>
    <mergeCell ref="C5:D5"/>
    <mergeCell ref="E5:F5"/>
    <mergeCell ref="G5:H5"/>
    <mergeCell ref="I5:J5"/>
    <mergeCell ref="A1:Q1"/>
    <mergeCell ref="K2:L2"/>
    <mergeCell ref="E3:F3"/>
    <mergeCell ref="G3:H3"/>
    <mergeCell ref="I3:J4"/>
    <mergeCell ref="K3:L3"/>
    <mergeCell ref="E4:F4"/>
    <mergeCell ref="G4:H4"/>
    <mergeCell ref="K4:L4"/>
  </mergeCells>
  <phoneticPr fontId="2"/>
  <printOptions horizontalCentered="1"/>
  <pageMargins left="0.23622047244094491" right="0.23622047244094491" top="0" bottom="0.55118110236220474" header="0.31496062992125984" footer="0.31496062992125984"/>
  <pageSetup paperSize="9" orientation="landscape" horizontalDpi="4294967293" verticalDpi="0" r:id="rId1"/>
  <headerFooter>
    <oddFooter>&amp;R&amp;8©トラスト・パートナーズ社労士事務所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300E6-250A-4628-9B14-D186F1A083AA}">
  <dimension ref="A1:R107"/>
  <sheetViews>
    <sheetView view="pageLayout" zoomScaleNormal="100" workbookViewId="0">
      <selection activeCell="A2" sqref="A2"/>
    </sheetView>
  </sheetViews>
  <sheetFormatPr defaultColWidth="8.625" defaultRowHeight="16.5" x14ac:dyDescent="0.4"/>
  <cols>
    <col min="1" max="1" width="8.375" style="1" customWidth="1"/>
    <col min="2" max="2" width="9.875" style="1" customWidth="1"/>
    <col min="3" max="3" width="4.25" style="1" customWidth="1"/>
    <col min="4" max="4" width="11.375" style="1" customWidth="1"/>
    <col min="5" max="5" width="4.125" style="1" customWidth="1"/>
    <col min="6" max="6" width="10.125" style="1" customWidth="1"/>
    <col min="7" max="7" width="4.125" style="1" customWidth="1"/>
    <col min="8" max="8" width="9.125" style="1" customWidth="1"/>
    <col min="9" max="9" width="4.125" style="1" customWidth="1"/>
    <col min="10" max="10" width="11.375" style="1" customWidth="1"/>
    <col min="11" max="11" width="4.125" style="1" customWidth="1"/>
    <col min="12" max="12" width="11.375" style="1" customWidth="1"/>
    <col min="13" max="13" width="5.125" style="1" customWidth="1"/>
    <col min="14" max="14" width="11.375" style="1" customWidth="1"/>
    <col min="15" max="16" width="4.125" style="2" customWidth="1"/>
    <col min="17" max="17" width="9.125" style="2" customWidth="1"/>
    <col min="18" max="16384" width="8.625" style="2"/>
  </cols>
  <sheetData>
    <row r="1" spans="1:17" ht="26.25" customHeight="1" x14ac:dyDescent="0.4">
      <c r="A1" s="213" t="s">
        <v>29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</row>
    <row r="2" spans="1:17" ht="12.6" customHeight="1" x14ac:dyDescent="0.4">
      <c r="A2" s="19"/>
      <c r="B2" s="16" t="s">
        <v>43</v>
      </c>
      <c r="C2" s="10"/>
      <c r="D2" s="10"/>
      <c r="E2" s="10"/>
      <c r="F2" s="10"/>
      <c r="G2" s="10"/>
      <c r="H2" s="10"/>
      <c r="I2" s="10"/>
      <c r="J2" s="10"/>
      <c r="K2" s="115" t="s">
        <v>39</v>
      </c>
      <c r="L2" s="115"/>
      <c r="M2" s="10"/>
      <c r="N2" s="2"/>
    </row>
    <row r="3" spans="1:17" ht="12" customHeight="1" x14ac:dyDescent="0.4">
      <c r="A3" s="11"/>
      <c r="B3" s="11"/>
      <c r="C3" s="11"/>
      <c r="D3" s="11"/>
      <c r="E3" s="116" t="s">
        <v>40</v>
      </c>
      <c r="F3" s="116"/>
      <c r="G3" s="117" t="s">
        <v>33</v>
      </c>
      <c r="H3" s="117"/>
      <c r="I3" s="118" t="s">
        <v>38</v>
      </c>
      <c r="J3" s="118"/>
      <c r="K3" s="120" t="s">
        <v>35</v>
      </c>
      <c r="L3" s="120"/>
      <c r="M3" s="2"/>
      <c r="N3" s="2"/>
    </row>
    <row r="4" spans="1:17" ht="12" customHeight="1" thickBot="1" x14ac:dyDescent="0.45">
      <c r="A4" s="11"/>
      <c r="B4" s="11"/>
      <c r="C4" s="11"/>
      <c r="D4" s="11"/>
      <c r="E4" s="121" t="s">
        <v>41</v>
      </c>
      <c r="F4" s="121"/>
      <c r="G4" s="121" t="s">
        <v>34</v>
      </c>
      <c r="H4" s="121"/>
      <c r="I4" s="119"/>
      <c r="J4" s="119"/>
      <c r="K4" s="121" t="s">
        <v>36</v>
      </c>
      <c r="L4" s="121"/>
      <c r="M4" s="2"/>
      <c r="N4" s="2"/>
    </row>
    <row r="5" spans="1:17" ht="12" customHeight="1" x14ac:dyDescent="0.4">
      <c r="A5" s="129" t="s">
        <v>6</v>
      </c>
      <c r="B5" s="131" t="s">
        <v>5</v>
      </c>
      <c r="C5" s="133" t="s">
        <v>7</v>
      </c>
      <c r="D5" s="134"/>
      <c r="E5" s="133" t="s">
        <v>32</v>
      </c>
      <c r="F5" s="135"/>
      <c r="G5" s="135" t="s">
        <v>30</v>
      </c>
      <c r="H5" s="136"/>
      <c r="I5" s="134" t="s">
        <v>37</v>
      </c>
      <c r="J5" s="137"/>
      <c r="K5" s="134" t="s">
        <v>31</v>
      </c>
      <c r="L5" s="123"/>
      <c r="M5" s="2"/>
      <c r="N5" s="2"/>
    </row>
    <row r="6" spans="1:17" s="3" customFormat="1" ht="12" customHeight="1" thickBot="1" x14ac:dyDescent="0.45">
      <c r="A6" s="130"/>
      <c r="B6" s="132"/>
      <c r="C6" s="20" t="s">
        <v>0</v>
      </c>
      <c r="D6" s="21" t="s">
        <v>1</v>
      </c>
      <c r="E6" s="20" t="s">
        <v>0</v>
      </c>
      <c r="F6" s="22" t="s">
        <v>1</v>
      </c>
      <c r="G6" s="23" t="s">
        <v>0</v>
      </c>
      <c r="H6" s="21" t="s">
        <v>1</v>
      </c>
      <c r="I6" s="23" t="s">
        <v>0</v>
      </c>
      <c r="J6" s="22" t="s">
        <v>1</v>
      </c>
      <c r="K6" s="24" t="s">
        <v>0</v>
      </c>
      <c r="L6" s="25" t="s">
        <v>1</v>
      </c>
    </row>
    <row r="7" spans="1:17" ht="12" customHeight="1" thickTop="1" x14ac:dyDescent="0.4">
      <c r="A7" s="217">
        <v>2022</v>
      </c>
      <c r="B7" s="26">
        <v>4</v>
      </c>
      <c r="C7" s="27">
        <v>15</v>
      </c>
      <c r="D7" s="28">
        <v>3634681</v>
      </c>
      <c r="E7" s="27"/>
      <c r="F7" s="29"/>
      <c r="G7" s="30">
        <v>2</v>
      </c>
      <c r="H7" s="28">
        <v>190400</v>
      </c>
      <c r="I7" s="31">
        <f t="shared" ref="I7:I21" si="0">C7-+E7</f>
        <v>15</v>
      </c>
      <c r="J7" s="32">
        <f t="shared" ref="J7:J24" si="1">D7-F7</f>
        <v>3634681</v>
      </c>
      <c r="K7" s="33">
        <f>C7-E7-G7</f>
        <v>13</v>
      </c>
      <c r="L7" s="34">
        <f>D7-F7-H7</f>
        <v>3444281</v>
      </c>
      <c r="M7" s="2"/>
      <c r="N7" s="2"/>
    </row>
    <row r="8" spans="1:17" ht="12" customHeight="1" x14ac:dyDescent="0.4">
      <c r="A8" s="124"/>
      <c r="B8" s="35">
        <v>5</v>
      </c>
      <c r="C8" s="36">
        <v>15</v>
      </c>
      <c r="D8" s="37">
        <v>3426770</v>
      </c>
      <c r="E8" s="36"/>
      <c r="F8" s="38"/>
      <c r="G8" s="39">
        <v>2</v>
      </c>
      <c r="H8" s="37">
        <v>231400</v>
      </c>
      <c r="I8" s="40">
        <f t="shared" si="0"/>
        <v>15</v>
      </c>
      <c r="J8" s="41">
        <f t="shared" si="1"/>
        <v>3426770</v>
      </c>
      <c r="K8" s="42">
        <f t="shared" ref="K8:L21" si="2">C8-E8-G8</f>
        <v>13</v>
      </c>
      <c r="L8" s="43">
        <f t="shared" si="2"/>
        <v>3195370</v>
      </c>
      <c r="M8" s="2"/>
      <c r="N8" s="2"/>
    </row>
    <row r="9" spans="1:17" ht="12" customHeight="1" x14ac:dyDescent="0.4">
      <c r="A9" s="124"/>
      <c r="B9" s="35">
        <v>6</v>
      </c>
      <c r="C9" s="36">
        <v>15</v>
      </c>
      <c r="D9" s="37">
        <v>3590241</v>
      </c>
      <c r="E9" s="36"/>
      <c r="F9" s="38"/>
      <c r="G9" s="39">
        <v>2</v>
      </c>
      <c r="H9" s="37">
        <v>211820</v>
      </c>
      <c r="I9" s="40">
        <f t="shared" si="0"/>
        <v>15</v>
      </c>
      <c r="J9" s="41">
        <f t="shared" si="1"/>
        <v>3590241</v>
      </c>
      <c r="K9" s="42">
        <f t="shared" si="2"/>
        <v>13</v>
      </c>
      <c r="L9" s="43">
        <f t="shared" si="2"/>
        <v>3378421</v>
      </c>
      <c r="M9" s="2"/>
      <c r="N9" s="2"/>
    </row>
    <row r="10" spans="1:17" ht="12" customHeight="1" x14ac:dyDescent="0.4">
      <c r="A10" s="124"/>
      <c r="B10" s="35">
        <v>7</v>
      </c>
      <c r="C10" s="36">
        <v>15</v>
      </c>
      <c r="D10" s="37">
        <v>3664857</v>
      </c>
      <c r="E10" s="36"/>
      <c r="F10" s="38"/>
      <c r="G10" s="39">
        <v>2</v>
      </c>
      <c r="H10" s="37">
        <v>222500</v>
      </c>
      <c r="I10" s="40">
        <f t="shared" si="0"/>
        <v>15</v>
      </c>
      <c r="J10" s="41">
        <f t="shared" si="1"/>
        <v>3664857</v>
      </c>
      <c r="K10" s="42">
        <f t="shared" si="2"/>
        <v>13</v>
      </c>
      <c r="L10" s="43">
        <f t="shared" si="2"/>
        <v>3442357</v>
      </c>
      <c r="M10" s="2"/>
      <c r="N10" s="2"/>
    </row>
    <row r="11" spans="1:17" ht="12" customHeight="1" x14ac:dyDescent="0.4">
      <c r="A11" s="124"/>
      <c r="B11" s="35">
        <v>8</v>
      </c>
      <c r="C11" s="36">
        <v>15</v>
      </c>
      <c r="D11" s="37">
        <v>3534794</v>
      </c>
      <c r="E11" s="36"/>
      <c r="F11" s="38"/>
      <c r="G11" s="39">
        <v>2</v>
      </c>
      <c r="H11" s="37">
        <v>210040</v>
      </c>
      <c r="I11" s="40">
        <f t="shared" si="0"/>
        <v>15</v>
      </c>
      <c r="J11" s="41">
        <f>D11-F11</f>
        <v>3534794</v>
      </c>
      <c r="K11" s="42">
        <f t="shared" si="2"/>
        <v>13</v>
      </c>
      <c r="L11" s="43">
        <f>D11-F11-H11</f>
        <v>3324754</v>
      </c>
      <c r="M11" s="2"/>
      <c r="N11" s="2"/>
    </row>
    <row r="12" spans="1:17" ht="12" customHeight="1" x14ac:dyDescent="0.4">
      <c r="A12" s="124"/>
      <c r="B12" s="35">
        <v>9</v>
      </c>
      <c r="C12" s="36">
        <v>15</v>
      </c>
      <c r="D12" s="37">
        <v>3714060</v>
      </c>
      <c r="E12" s="36"/>
      <c r="F12" s="38"/>
      <c r="G12" s="39">
        <v>2</v>
      </c>
      <c r="H12" s="37">
        <v>229620</v>
      </c>
      <c r="I12" s="40">
        <f t="shared" si="0"/>
        <v>15</v>
      </c>
      <c r="J12" s="41">
        <f t="shared" si="1"/>
        <v>3714060</v>
      </c>
      <c r="K12" s="42">
        <f t="shared" si="2"/>
        <v>13</v>
      </c>
      <c r="L12" s="43">
        <f t="shared" si="2"/>
        <v>3484440</v>
      </c>
      <c r="M12" s="2"/>
      <c r="N12" s="2"/>
    </row>
    <row r="13" spans="1:17" ht="12" customHeight="1" x14ac:dyDescent="0.4">
      <c r="A13" s="124"/>
      <c r="B13" s="44" t="s">
        <v>44</v>
      </c>
      <c r="C13" s="45"/>
      <c r="D13" s="37">
        <v>5205100</v>
      </c>
      <c r="E13" s="45"/>
      <c r="F13" s="38"/>
      <c r="G13" s="46"/>
      <c r="H13" s="37"/>
      <c r="I13" s="47"/>
      <c r="J13" s="41">
        <f>D13-F13</f>
        <v>5205100</v>
      </c>
      <c r="K13" s="48"/>
      <c r="L13" s="43">
        <f>D13-F13-H13</f>
        <v>5205100</v>
      </c>
      <c r="M13" s="2"/>
    </row>
    <row r="14" spans="1:17" ht="12" customHeight="1" x14ac:dyDescent="0.4">
      <c r="A14" s="125"/>
      <c r="B14" s="35"/>
      <c r="C14" s="45"/>
      <c r="D14" s="37"/>
      <c r="E14" s="45"/>
      <c r="F14" s="38"/>
      <c r="G14" s="46"/>
      <c r="H14" s="37"/>
      <c r="I14" s="47"/>
      <c r="J14" s="41">
        <f>D14-F14</f>
        <v>0</v>
      </c>
      <c r="K14" s="48"/>
      <c r="L14" s="43">
        <f>D14-F14-H14</f>
        <v>0</v>
      </c>
      <c r="M14" s="2"/>
    </row>
    <row r="15" spans="1:17" ht="12" customHeight="1" x14ac:dyDescent="0.4">
      <c r="A15" s="218" t="s">
        <v>45</v>
      </c>
      <c r="B15" s="219"/>
      <c r="C15" s="49"/>
      <c r="D15" s="50">
        <f>SUM(D7:D14)</f>
        <v>26770503</v>
      </c>
      <c r="E15" s="49"/>
      <c r="F15" s="50">
        <f>SUM(F7:F14)</f>
        <v>0</v>
      </c>
      <c r="G15" s="51"/>
      <c r="H15" s="50">
        <f>SUM(H7:H14)</f>
        <v>1295780</v>
      </c>
      <c r="I15" s="51"/>
      <c r="J15" s="52">
        <f>D15-F15</f>
        <v>26770503</v>
      </c>
      <c r="K15" s="53"/>
      <c r="L15" s="50">
        <f>D15-F15-H15</f>
        <v>25474723</v>
      </c>
      <c r="M15" s="2"/>
      <c r="N15" s="2"/>
      <c r="Q15" s="54">
        <f>ROUNDDOWN(Q20,0)</f>
        <v>170292</v>
      </c>
    </row>
    <row r="16" spans="1:17" ht="12" customHeight="1" x14ac:dyDescent="0.4">
      <c r="A16" s="55"/>
      <c r="B16" s="56">
        <v>10</v>
      </c>
      <c r="C16" s="36">
        <v>15</v>
      </c>
      <c r="D16" s="37">
        <v>3872690</v>
      </c>
      <c r="E16" s="36"/>
      <c r="F16" s="38"/>
      <c r="G16" s="39">
        <v>2</v>
      </c>
      <c r="H16" s="37">
        <v>223720</v>
      </c>
      <c r="I16" s="40">
        <f t="shared" si="0"/>
        <v>15</v>
      </c>
      <c r="J16" s="41">
        <f t="shared" si="1"/>
        <v>3872690</v>
      </c>
      <c r="K16" s="42">
        <f t="shared" si="2"/>
        <v>13</v>
      </c>
      <c r="L16" s="43">
        <f t="shared" si="2"/>
        <v>3648970</v>
      </c>
      <c r="M16" s="57" t="s">
        <v>46</v>
      </c>
      <c r="N16" s="58"/>
      <c r="O16" s="59"/>
      <c r="P16" s="59"/>
      <c r="Q16" s="54">
        <f>Q15+1</f>
        <v>170293</v>
      </c>
    </row>
    <row r="17" spans="1:18" ht="12" customHeight="1" x14ac:dyDescent="0.4">
      <c r="A17" s="55"/>
      <c r="B17" s="56">
        <v>11</v>
      </c>
      <c r="C17" s="36">
        <v>15</v>
      </c>
      <c r="D17" s="37">
        <v>3717840</v>
      </c>
      <c r="E17" s="36"/>
      <c r="F17" s="38"/>
      <c r="G17" s="39">
        <v>2</v>
      </c>
      <c r="H17" s="37">
        <v>217160</v>
      </c>
      <c r="I17" s="40">
        <f t="shared" si="0"/>
        <v>15</v>
      </c>
      <c r="J17" s="41">
        <f t="shared" si="1"/>
        <v>3717840</v>
      </c>
      <c r="K17" s="42">
        <f t="shared" si="2"/>
        <v>13</v>
      </c>
      <c r="L17" s="43">
        <f t="shared" si="2"/>
        <v>3500680</v>
      </c>
      <c r="M17" s="2"/>
      <c r="N17" s="60"/>
      <c r="O17" s="61" t="s">
        <v>16</v>
      </c>
      <c r="P17" s="61"/>
      <c r="Q17" s="62"/>
    </row>
    <row r="18" spans="1:18" ht="12" customHeight="1" x14ac:dyDescent="0.4">
      <c r="A18" s="63"/>
      <c r="B18" s="56">
        <v>12</v>
      </c>
      <c r="C18" s="36">
        <v>15</v>
      </c>
      <c r="D18" s="37">
        <v>3678106</v>
      </c>
      <c r="E18" s="36"/>
      <c r="F18" s="38"/>
      <c r="G18" s="39">
        <v>2</v>
      </c>
      <c r="H18" s="37">
        <v>204700</v>
      </c>
      <c r="I18" s="40">
        <f t="shared" si="0"/>
        <v>15</v>
      </c>
      <c r="J18" s="41">
        <f t="shared" si="1"/>
        <v>3678106</v>
      </c>
      <c r="K18" s="42">
        <f t="shared" si="2"/>
        <v>13</v>
      </c>
      <c r="L18" s="43">
        <f t="shared" si="2"/>
        <v>3473406</v>
      </c>
      <c r="M18" s="64" t="s">
        <v>47</v>
      </c>
      <c r="N18" s="65">
        <f>ROUNDDOWN(J15,-3)</f>
        <v>26770000</v>
      </c>
      <c r="O18" s="220">
        <v>3</v>
      </c>
      <c r="P18" s="220"/>
      <c r="Q18" s="66">
        <f>N18*O18/1000</f>
        <v>80310</v>
      </c>
    </row>
    <row r="19" spans="1:18" ht="12" customHeight="1" x14ac:dyDescent="0.4">
      <c r="A19" s="222">
        <v>2023</v>
      </c>
      <c r="B19" s="35">
        <v>1</v>
      </c>
      <c r="C19" s="36">
        <v>15</v>
      </c>
      <c r="D19" s="37">
        <v>3775633</v>
      </c>
      <c r="E19" s="36"/>
      <c r="F19" s="38"/>
      <c r="G19" s="39">
        <v>2</v>
      </c>
      <c r="H19" s="37">
        <v>236740</v>
      </c>
      <c r="I19" s="40">
        <f t="shared" si="0"/>
        <v>15</v>
      </c>
      <c r="J19" s="41">
        <f t="shared" si="1"/>
        <v>3775633</v>
      </c>
      <c r="K19" s="42">
        <f t="shared" si="2"/>
        <v>13</v>
      </c>
      <c r="L19" s="43">
        <f t="shared" si="2"/>
        <v>3538893</v>
      </c>
      <c r="M19" s="64" t="s">
        <v>48</v>
      </c>
      <c r="N19" s="65">
        <f>ROUNDDOWN(J24,-3)</f>
        <v>29994000</v>
      </c>
      <c r="O19" s="221"/>
      <c r="P19" s="221"/>
      <c r="Q19" s="66">
        <f>N19*O18/1000</f>
        <v>89982</v>
      </c>
    </row>
    <row r="20" spans="1:18" ht="12" customHeight="1" x14ac:dyDescent="0.4">
      <c r="A20" s="223"/>
      <c r="B20" s="35">
        <v>2</v>
      </c>
      <c r="C20" s="36">
        <v>15</v>
      </c>
      <c r="D20" s="37">
        <v>3744939</v>
      </c>
      <c r="E20" s="36"/>
      <c r="F20" s="38"/>
      <c r="G20" s="39">
        <v>2</v>
      </c>
      <c r="H20" s="37">
        <v>208260</v>
      </c>
      <c r="I20" s="40">
        <f t="shared" si="0"/>
        <v>15</v>
      </c>
      <c r="J20" s="41">
        <f t="shared" si="1"/>
        <v>3744939</v>
      </c>
      <c r="K20" s="42">
        <f t="shared" si="2"/>
        <v>13</v>
      </c>
      <c r="L20" s="43">
        <f t="shared" si="2"/>
        <v>3536679</v>
      </c>
      <c r="M20" s="2"/>
      <c r="N20" s="67">
        <f>N18+N19</f>
        <v>56764000</v>
      </c>
      <c r="Q20" s="68">
        <f>Q18+Q19</f>
        <v>170292</v>
      </c>
    </row>
    <row r="21" spans="1:18" ht="12" customHeight="1" x14ac:dyDescent="0.4">
      <c r="A21" s="223"/>
      <c r="B21" s="35">
        <v>3</v>
      </c>
      <c r="C21" s="36">
        <v>15</v>
      </c>
      <c r="D21" s="37">
        <v>3699282</v>
      </c>
      <c r="E21" s="36"/>
      <c r="F21" s="38"/>
      <c r="G21" s="39">
        <v>2</v>
      </c>
      <c r="H21" s="37">
        <v>227740</v>
      </c>
      <c r="I21" s="40">
        <f t="shared" si="0"/>
        <v>15</v>
      </c>
      <c r="J21" s="41">
        <f t="shared" si="1"/>
        <v>3699282</v>
      </c>
      <c r="K21" s="42">
        <f t="shared" si="2"/>
        <v>13</v>
      </c>
      <c r="L21" s="43">
        <f>D21-F21-H21</f>
        <v>3471542</v>
      </c>
      <c r="M21" s="59"/>
      <c r="N21" s="59"/>
      <c r="O21" s="59"/>
      <c r="P21" s="59"/>
      <c r="Q21" s="69">
        <f>IF(AND(N18=N24,N19=N25,Q20+Q26&gt;=Q15+Q27+1),Q16,Q15)</f>
        <v>170292</v>
      </c>
    </row>
    <row r="22" spans="1:18" s="59" customFormat="1" ht="12" customHeight="1" x14ac:dyDescent="0.4">
      <c r="A22" s="223"/>
      <c r="B22" s="44" t="s">
        <v>49</v>
      </c>
      <c r="C22" s="45"/>
      <c r="D22" s="37">
        <v>7506200</v>
      </c>
      <c r="E22" s="45"/>
      <c r="F22" s="38"/>
      <c r="G22" s="46"/>
      <c r="H22" s="37"/>
      <c r="I22" s="47"/>
      <c r="J22" s="41">
        <f t="shared" si="1"/>
        <v>7506200</v>
      </c>
      <c r="K22" s="48"/>
      <c r="L22" s="43">
        <f>D22-F22-H22</f>
        <v>7506200</v>
      </c>
      <c r="M22" s="57" t="s">
        <v>50</v>
      </c>
      <c r="N22" s="58"/>
      <c r="Q22" s="70"/>
    </row>
    <row r="23" spans="1:18" ht="12" customHeight="1" x14ac:dyDescent="0.4">
      <c r="A23" s="224"/>
      <c r="B23" s="35"/>
      <c r="C23" s="45"/>
      <c r="D23" s="37"/>
      <c r="E23" s="45"/>
      <c r="F23" s="38"/>
      <c r="G23" s="46"/>
      <c r="H23" s="37"/>
      <c r="I23" s="47"/>
      <c r="J23" s="41">
        <f>D23-F23</f>
        <v>0</v>
      </c>
      <c r="K23" s="48"/>
      <c r="L23" s="43">
        <f>D23-F23-H23</f>
        <v>0</v>
      </c>
      <c r="M23" s="2"/>
      <c r="N23" s="60"/>
      <c r="O23" s="3" t="s">
        <v>16</v>
      </c>
      <c r="P23" s="3"/>
    </row>
    <row r="24" spans="1:18" ht="12" customHeight="1" thickBot="1" x14ac:dyDescent="0.45">
      <c r="A24" s="214" t="s">
        <v>51</v>
      </c>
      <c r="B24" s="215"/>
      <c r="C24" s="71"/>
      <c r="D24" s="72">
        <f>SUM(D16:D23)</f>
        <v>29994690</v>
      </c>
      <c r="E24" s="71"/>
      <c r="F24" s="72">
        <f>SUM(F16:F23)</f>
        <v>0</v>
      </c>
      <c r="G24" s="73"/>
      <c r="H24" s="72">
        <f>SUM(H16:H23)</f>
        <v>1318320</v>
      </c>
      <c r="I24" s="73"/>
      <c r="J24" s="74">
        <f t="shared" si="1"/>
        <v>29994690</v>
      </c>
      <c r="K24" s="75"/>
      <c r="L24" s="72">
        <f>D24-F24-H24</f>
        <v>28676370</v>
      </c>
      <c r="M24" s="64" t="s">
        <v>47</v>
      </c>
      <c r="N24" s="65">
        <f>ROUNDDOWN(L15,-3)</f>
        <v>25474000</v>
      </c>
      <c r="O24" s="216">
        <v>9.5</v>
      </c>
      <c r="P24" s="216"/>
      <c r="Q24" s="66">
        <f>N24*O24/1000</f>
        <v>242003</v>
      </c>
    </row>
    <row r="25" spans="1:18" ht="12" customHeight="1" thickBot="1" x14ac:dyDescent="0.45">
      <c r="A25" s="140" t="s">
        <v>8</v>
      </c>
      <c r="B25" s="141"/>
      <c r="C25" s="76">
        <f>SUM(C7:C24)</f>
        <v>180</v>
      </c>
      <c r="D25" s="77"/>
      <c r="E25" s="76">
        <f>SUM(E7:E24)</f>
        <v>0</v>
      </c>
      <c r="F25" s="78"/>
      <c r="G25" s="79">
        <f>SUM(G7:G24)</f>
        <v>24</v>
      </c>
      <c r="H25" s="77"/>
      <c r="I25" s="79">
        <f>SUM(I7:I24)</f>
        <v>180</v>
      </c>
      <c r="J25" s="78"/>
      <c r="K25" s="80">
        <f>SUM(K7:K24)</f>
        <v>156</v>
      </c>
      <c r="L25" s="77"/>
      <c r="M25" s="64" t="s">
        <v>48</v>
      </c>
      <c r="N25" s="65">
        <f>ROUNDDOWN(L24,-3)</f>
        <v>28676000</v>
      </c>
      <c r="O25" s="216">
        <v>13.5</v>
      </c>
      <c r="P25" s="216"/>
      <c r="Q25" s="66">
        <f>N25*O25/1000</f>
        <v>387126</v>
      </c>
    </row>
    <row r="26" spans="1:18" customFormat="1" ht="12" customHeight="1" thickBot="1" x14ac:dyDescent="0.45">
      <c r="A26" s="140" t="s">
        <v>4</v>
      </c>
      <c r="B26" s="141"/>
      <c r="C26" s="76">
        <f>ROUNDDOWN(C25/12,0)</f>
        <v>15</v>
      </c>
      <c r="D26" s="77">
        <f>D15+D24</f>
        <v>56765193</v>
      </c>
      <c r="E26" s="76">
        <f>ROUNDDOWN(E25/12,0)</f>
        <v>0</v>
      </c>
      <c r="F26" s="77">
        <f>F15+F24</f>
        <v>0</v>
      </c>
      <c r="G26" s="79">
        <f>ROUNDDOWN(G25/12,0)</f>
        <v>2</v>
      </c>
      <c r="H26" s="77">
        <f>H15+H24</f>
        <v>2614100</v>
      </c>
      <c r="I26" s="81">
        <f>ROUNDDOWN(I25/12,0)</f>
        <v>15</v>
      </c>
      <c r="J26" s="82">
        <f>J15+J24</f>
        <v>56765193</v>
      </c>
      <c r="K26" s="83">
        <f>ROUNDDOWN(K25/12,0)</f>
        <v>13</v>
      </c>
      <c r="L26" s="84">
        <f>+L15+L24</f>
        <v>54151093</v>
      </c>
      <c r="N26" s="67">
        <f>N24+N25</f>
        <v>54150000</v>
      </c>
      <c r="Q26" s="68">
        <f>Q24+Q25</f>
        <v>629129</v>
      </c>
    </row>
    <row r="27" spans="1:18" ht="12" customHeight="1" x14ac:dyDescent="0.4">
      <c r="A27"/>
      <c r="B27"/>
      <c r="C27"/>
      <c r="D27"/>
      <c r="E27"/>
      <c r="F27"/>
      <c r="G27"/>
      <c r="H27"/>
      <c r="I27"/>
      <c r="J27"/>
      <c r="K27"/>
      <c r="L27"/>
      <c r="M27" s="4"/>
      <c r="P27" s="4"/>
      <c r="Q27" s="85">
        <f>ROUNDDOWN(Q26,0)</f>
        <v>629129</v>
      </c>
    </row>
    <row r="28" spans="1:18" ht="12" customHeight="1" thickBot="1" x14ac:dyDescent="0.45">
      <c r="A28" s="5" t="s">
        <v>9</v>
      </c>
      <c r="B28" s="4"/>
      <c r="C28" s="4"/>
      <c r="D28" s="4"/>
      <c r="E28" s="142" t="s">
        <v>16</v>
      </c>
      <c r="F28" s="142"/>
      <c r="G28" s="4"/>
      <c r="H28" s="4"/>
      <c r="I28" s="4"/>
      <c r="J28" s="5" t="s">
        <v>14</v>
      </c>
      <c r="K28" s="4"/>
      <c r="L28" s="4"/>
      <c r="N28" s="142" t="s">
        <v>16</v>
      </c>
      <c r="O28" s="142"/>
      <c r="R28" s="4"/>
    </row>
    <row r="29" spans="1:18" ht="12" customHeight="1" x14ac:dyDescent="0.4">
      <c r="A29" s="143" t="s">
        <v>12</v>
      </c>
      <c r="B29" s="144"/>
      <c r="C29" s="145" t="str">
        <f>IF(C30=C31,"",L29)</f>
        <v/>
      </c>
      <c r="D29" s="146"/>
      <c r="E29" s="227"/>
      <c r="F29" s="228"/>
      <c r="G29" s="149">
        <f>G30+G31</f>
        <v>799421</v>
      </c>
      <c r="H29" s="150"/>
      <c r="I29" s="2"/>
      <c r="J29" s="143" t="s">
        <v>12</v>
      </c>
      <c r="K29" s="144"/>
      <c r="L29" s="86" t="str">
        <f>IF(L30=L31,C30,"")</f>
        <v/>
      </c>
      <c r="M29" s="87"/>
      <c r="N29" s="147">
        <f>N30+N31</f>
        <v>18.5</v>
      </c>
      <c r="O29" s="148"/>
      <c r="P29" s="149">
        <f>IF(L29="",P30+P31,ROUNDDOWN(L29*N29/1000,0))</f>
        <v>1009617</v>
      </c>
      <c r="Q29" s="150"/>
      <c r="R29" s="4"/>
    </row>
    <row r="30" spans="1:18" ht="12" customHeight="1" x14ac:dyDescent="0.4">
      <c r="A30" s="151" t="s">
        <v>10</v>
      </c>
      <c r="B30" s="152"/>
      <c r="C30" s="153">
        <f>N18+N19</f>
        <v>56764000</v>
      </c>
      <c r="D30" s="154"/>
      <c r="E30" s="225"/>
      <c r="F30" s="226"/>
      <c r="G30" s="157">
        <f>Q21</f>
        <v>170292</v>
      </c>
      <c r="H30" s="158"/>
      <c r="I30" s="2"/>
      <c r="J30" s="151" t="s">
        <v>10</v>
      </c>
      <c r="K30" s="152"/>
      <c r="L30" s="88">
        <f>IF(C30=C31,"",C30)</f>
        <v>56764000</v>
      </c>
      <c r="M30" s="89"/>
      <c r="N30" s="155">
        <v>3</v>
      </c>
      <c r="O30" s="156"/>
      <c r="P30" s="157">
        <f>IF(L30="","",ROUNDDOWN(L30*N30/1000,0))</f>
        <v>170292</v>
      </c>
      <c r="Q30" s="158"/>
      <c r="R30" s="4"/>
    </row>
    <row r="31" spans="1:18" ht="12" customHeight="1" thickBot="1" x14ac:dyDescent="0.45">
      <c r="A31" s="159" t="s">
        <v>52</v>
      </c>
      <c r="B31" s="160"/>
      <c r="C31" s="165">
        <f>N24+N25</f>
        <v>54150000</v>
      </c>
      <c r="D31" s="166"/>
      <c r="E31" s="229"/>
      <c r="F31" s="230"/>
      <c r="G31" s="163">
        <f>Q27</f>
        <v>629129</v>
      </c>
      <c r="H31" s="164"/>
      <c r="I31" s="2"/>
      <c r="J31" s="159" t="s">
        <v>52</v>
      </c>
      <c r="K31" s="160"/>
      <c r="L31" s="90">
        <f>IF(C30=C31,"",C31)</f>
        <v>54150000</v>
      </c>
      <c r="M31" s="91"/>
      <c r="N31" s="161">
        <v>15.5</v>
      </c>
      <c r="O31" s="162"/>
      <c r="P31" s="163">
        <f>IF(L31="","",ROUNDDOWN(L31*N31/1000,0))</f>
        <v>839325</v>
      </c>
      <c r="Q31" s="164"/>
    </row>
    <row r="32" spans="1:18" ht="12" customHeight="1" thickBot="1" x14ac:dyDescent="0.45">
      <c r="A32" s="167" t="s">
        <v>11</v>
      </c>
      <c r="B32" s="168"/>
      <c r="C32" s="169">
        <f>ROUNDDOWN(J26,-3)</f>
        <v>56765000</v>
      </c>
      <c r="D32" s="170"/>
      <c r="E32" s="171">
        <v>0.02</v>
      </c>
      <c r="F32" s="172"/>
      <c r="G32" s="173">
        <f>ROUNDDOWN(C32*E32/1000,0)</f>
        <v>1135</v>
      </c>
      <c r="H32" s="174"/>
      <c r="I32" s="4"/>
      <c r="J32" s="2"/>
      <c r="K32" s="2"/>
      <c r="L32" s="2"/>
      <c r="M32" s="2"/>
      <c r="N32" s="2"/>
    </row>
    <row r="33" spans="1:17" ht="12" customHeight="1" thickBot="1" x14ac:dyDescent="0.45">
      <c r="A33" s="4"/>
      <c r="B33" s="4"/>
      <c r="C33" s="4"/>
      <c r="D33" s="4"/>
      <c r="E33" s="4"/>
      <c r="F33" s="4"/>
      <c r="G33" s="4"/>
      <c r="H33" s="4"/>
      <c r="I33" s="4"/>
      <c r="J33" s="92" t="s">
        <v>53</v>
      </c>
      <c r="K33" s="175">
        <f>IF(C34-G29&gt;0,C34-G29,0)</f>
        <v>400579</v>
      </c>
      <c r="L33" s="175"/>
      <c r="M33" s="4"/>
      <c r="N33" s="4"/>
    </row>
    <row r="34" spans="1:17" ht="12" customHeight="1" thickBot="1" x14ac:dyDescent="0.45">
      <c r="A34" s="176" t="s">
        <v>13</v>
      </c>
      <c r="B34" s="177"/>
      <c r="C34" s="178">
        <v>1200000</v>
      </c>
      <c r="D34" s="178"/>
      <c r="E34" s="178"/>
      <c r="F34" s="178"/>
      <c r="G34" s="178"/>
      <c r="H34" s="179"/>
      <c r="I34" s="180" t="s">
        <v>42</v>
      </c>
      <c r="J34" s="181"/>
      <c r="K34" s="182">
        <f>K33-P38</f>
        <v>400579</v>
      </c>
      <c r="L34" s="183"/>
      <c r="M34" s="180" t="s">
        <v>18</v>
      </c>
      <c r="N34" s="181"/>
      <c r="O34" s="183">
        <f>IF(C34-G29&gt;0,0,G29-C34)</f>
        <v>0</v>
      </c>
      <c r="P34" s="173"/>
      <c r="Q34" s="174"/>
    </row>
    <row r="35" spans="1:17" ht="12" customHeight="1" x14ac:dyDescent="0.4">
      <c r="A35" s="6"/>
      <c r="B35" s="6"/>
      <c r="C35" s="7"/>
      <c r="D35" s="7"/>
      <c r="E35" s="7"/>
      <c r="F35" s="7"/>
      <c r="G35" s="7"/>
      <c r="H35" s="7"/>
      <c r="I35" s="7"/>
      <c r="J35" s="93" t="s">
        <v>54</v>
      </c>
      <c r="K35" s="184">
        <f>C42+I42+C43+C44</f>
        <v>400579</v>
      </c>
      <c r="L35" s="184"/>
      <c r="M35" s="7"/>
      <c r="N35" s="7"/>
    </row>
    <row r="36" spans="1:17" ht="12" customHeight="1" thickBot="1" x14ac:dyDescent="0.45">
      <c r="A36" s="6"/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7" ht="12" customHeight="1" thickBot="1" x14ac:dyDescent="0.45">
      <c r="A37" s="94" t="s">
        <v>23</v>
      </c>
      <c r="B37" s="95" t="s">
        <v>27</v>
      </c>
      <c r="C37" s="185" t="s">
        <v>17</v>
      </c>
      <c r="D37" s="185"/>
      <c r="E37" s="185" t="s">
        <v>18</v>
      </c>
      <c r="F37" s="185"/>
      <c r="G37" s="185" t="s">
        <v>19</v>
      </c>
      <c r="H37" s="185"/>
      <c r="I37" s="185" t="s">
        <v>20</v>
      </c>
      <c r="J37" s="185"/>
      <c r="K37" s="185" t="s">
        <v>21</v>
      </c>
      <c r="L37" s="185"/>
      <c r="M37" s="186" t="s">
        <v>22</v>
      </c>
      <c r="N37" s="187"/>
      <c r="P37" s="188" t="s">
        <v>28</v>
      </c>
      <c r="Q37" s="189"/>
    </row>
    <row r="38" spans="1:17" customFormat="1" ht="24.95" customHeight="1" thickTop="1" thickBot="1" x14ac:dyDescent="0.45">
      <c r="A38" s="96" t="s">
        <v>15</v>
      </c>
      <c r="B38" s="97">
        <f>P29</f>
        <v>1009617</v>
      </c>
      <c r="C38" s="193">
        <f>IF(K33&gt;B38,B38,K33)</f>
        <v>400579</v>
      </c>
      <c r="D38" s="193"/>
      <c r="E38" s="193">
        <f>O34</f>
        <v>0</v>
      </c>
      <c r="F38" s="193"/>
      <c r="G38" s="193">
        <f>B38-C38+E38</f>
        <v>609038</v>
      </c>
      <c r="H38" s="193"/>
      <c r="I38" s="194"/>
      <c r="J38" s="194"/>
      <c r="K38" s="193">
        <f>G32-I38</f>
        <v>1135</v>
      </c>
      <c r="L38" s="193"/>
      <c r="M38" s="195">
        <f>G38+K38</f>
        <v>610173</v>
      </c>
      <c r="N38" s="196"/>
      <c r="O38" s="2"/>
      <c r="P38" s="190">
        <f>K33-C38-I38</f>
        <v>0</v>
      </c>
      <c r="Q38" s="191"/>
    </row>
    <row r="39" spans="1:17" ht="12" customHeight="1" x14ac:dyDescent="0.4">
      <c r="A39" s="98" t="s">
        <v>55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/>
      <c r="P39"/>
      <c r="Q39"/>
    </row>
    <row r="40" spans="1:17" ht="12" customHeight="1" thickBot="1" x14ac:dyDescent="0.45">
      <c r="A40" s="18">
        <v>3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1:17" ht="12" customHeight="1" thickBot="1" x14ac:dyDescent="0.45">
      <c r="A41" s="94" t="s">
        <v>23</v>
      </c>
      <c r="B41" s="95" t="s">
        <v>27</v>
      </c>
      <c r="C41" s="185" t="s">
        <v>17</v>
      </c>
      <c r="D41" s="185"/>
      <c r="E41" s="185" t="s">
        <v>18</v>
      </c>
      <c r="F41" s="185"/>
      <c r="G41" s="185" t="s">
        <v>19</v>
      </c>
      <c r="H41" s="185"/>
      <c r="I41" s="185" t="s">
        <v>20</v>
      </c>
      <c r="J41" s="185"/>
      <c r="K41" s="185" t="s">
        <v>21</v>
      </c>
      <c r="L41" s="185"/>
      <c r="M41" s="186" t="s">
        <v>22</v>
      </c>
      <c r="N41" s="187"/>
      <c r="P41" s="188" t="s">
        <v>28</v>
      </c>
      <c r="Q41" s="189"/>
    </row>
    <row r="42" spans="1:17" ht="12" customHeight="1" thickTop="1" x14ac:dyDescent="0.4">
      <c r="A42" s="99" t="s">
        <v>24</v>
      </c>
      <c r="B42" s="100">
        <f>P29-B43-B44</f>
        <v>336539</v>
      </c>
      <c r="C42" s="209">
        <f>IF(K33&gt;B42,B42,K33)</f>
        <v>336539</v>
      </c>
      <c r="D42" s="209"/>
      <c r="E42" s="209">
        <f>O34</f>
        <v>0</v>
      </c>
      <c r="F42" s="209"/>
      <c r="G42" s="209">
        <f>B42-C42+E42</f>
        <v>0</v>
      </c>
      <c r="H42" s="209"/>
      <c r="I42" s="210"/>
      <c r="J42" s="210"/>
      <c r="K42" s="209">
        <f>G32-I42</f>
        <v>1135</v>
      </c>
      <c r="L42" s="209"/>
      <c r="M42" s="211">
        <f>G42+K42</f>
        <v>1135</v>
      </c>
      <c r="N42" s="212"/>
      <c r="P42" s="200">
        <f>K33-C42-I42-C43-C44</f>
        <v>0</v>
      </c>
      <c r="Q42" s="201"/>
    </row>
    <row r="43" spans="1:17" ht="12" customHeight="1" x14ac:dyDescent="0.4">
      <c r="A43" s="101" t="s">
        <v>25</v>
      </c>
      <c r="B43" s="102">
        <f>ROUNDDOWN(P29/A40,0)</f>
        <v>336539</v>
      </c>
      <c r="C43" s="204">
        <f>IF(K33-C42-I42&gt;B43,B43,K33-C42-I42)</f>
        <v>64040</v>
      </c>
      <c r="D43" s="204"/>
      <c r="E43" s="205"/>
      <c r="F43" s="205"/>
      <c r="G43" s="205"/>
      <c r="H43" s="205"/>
      <c r="I43" s="205"/>
      <c r="J43" s="205"/>
      <c r="K43" s="205"/>
      <c r="L43" s="205"/>
      <c r="M43" s="206">
        <f>B43-C43</f>
        <v>272499</v>
      </c>
      <c r="N43" s="207"/>
      <c r="P43" s="202"/>
      <c r="Q43" s="203"/>
    </row>
    <row r="44" spans="1:17" ht="12" customHeight="1" thickBot="1" x14ac:dyDescent="0.45">
      <c r="A44" s="103" t="s">
        <v>26</v>
      </c>
      <c r="B44" s="104">
        <f>B43</f>
        <v>336539</v>
      </c>
      <c r="C44" s="208">
        <f>IF(K33-C42-C43-I42&gt;B44,B44,K33-C42-C43-I42)</f>
        <v>0</v>
      </c>
      <c r="D44" s="208"/>
      <c r="E44" s="197"/>
      <c r="F44" s="197"/>
      <c r="G44" s="197"/>
      <c r="H44" s="197"/>
      <c r="I44" s="197"/>
      <c r="J44" s="197"/>
      <c r="K44" s="197"/>
      <c r="L44" s="197"/>
      <c r="M44" s="198">
        <f>B44-C44</f>
        <v>336539</v>
      </c>
      <c r="N44" s="199"/>
      <c r="P44" s="190"/>
      <c r="Q44" s="191"/>
    </row>
    <row r="45" spans="1:17" ht="12" customHeight="1" x14ac:dyDescent="0.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7" ht="12" customHeight="1" x14ac:dyDescent="0.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7" ht="12" customHeight="1" x14ac:dyDescent="0.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7" ht="12" customHeight="1" x14ac:dyDescent="0.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ht="12" customHeight="1" x14ac:dyDescent="0.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ht="12" customHeight="1" x14ac:dyDescent="0.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ht="12" customHeight="1" x14ac:dyDescent="0.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ht="12" customHeight="1" x14ac:dyDescent="0.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ht="12" customHeight="1" x14ac:dyDescent="0.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ht="12" customHeight="1" x14ac:dyDescent="0.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ht="12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ht="12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ht="12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ht="12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ht="12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ht="12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ht="12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ht="13.5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ht="13.5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ht="13.5" customHeight="1" x14ac:dyDescent="0.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ht="13.5" customHeight="1" x14ac:dyDescent="0.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ht="13.5" customHeight="1" x14ac:dyDescent="0.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ht="13.5" customHeight="1" x14ac:dyDescent="0.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ht="13.5" customHeight="1" x14ac:dyDescent="0.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ht="13.5" customHeight="1" x14ac:dyDescent="0.4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ht="13.5" customHeight="1" x14ac:dyDescent="0.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ht="13.5" customHeight="1" x14ac:dyDescent="0.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ht="13.5" customHeight="1" x14ac:dyDescent="0.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 ht="13.5" customHeight="1" x14ac:dyDescent="0.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ht="13.5" customHeight="1" x14ac:dyDescent="0.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ht="13.5" customHeight="1" x14ac:dyDescent="0.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ht="13.5" customHeight="1" x14ac:dyDescent="0.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 ht="13.5" customHeight="1" x14ac:dyDescent="0.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ht="13.5" customHeight="1" x14ac:dyDescent="0.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 ht="13.5" customHeight="1" x14ac:dyDescent="0.4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ht="13.5" customHeight="1" x14ac:dyDescent="0.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ht="13.5" customHeight="1" x14ac:dyDescent="0.4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ht="13.5" customHeight="1" x14ac:dyDescent="0.4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ht="13.5" customHeight="1" x14ac:dyDescent="0.4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ht="13.5" customHeight="1" x14ac:dyDescent="0.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 ht="13.5" customHeight="1" x14ac:dyDescent="0.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ht="13.5" customHeight="1" x14ac:dyDescent="0.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ht="13.5" customHeight="1" x14ac:dyDescent="0.4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 ht="13.5" customHeight="1" x14ac:dyDescent="0.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ht="13.5" customHeight="1" x14ac:dyDescent="0.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 ht="13.5" customHeight="1" x14ac:dyDescent="0.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ht="13.5" customHeight="1" x14ac:dyDescent="0.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ht="13.5" customHeight="1" x14ac:dyDescent="0.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ht="13.5" customHeight="1" x14ac:dyDescent="0.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 ht="13.5" customHeight="1" x14ac:dyDescent="0.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ht="13.5" customHeight="1" x14ac:dyDescent="0.4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ht="13.5" customHeight="1" x14ac:dyDescent="0.4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 ht="13.5" customHeight="1" x14ac:dyDescent="0.4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 x14ac:dyDescent="0.4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 x14ac:dyDescent="0.4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 x14ac:dyDescent="0.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1:14" x14ac:dyDescent="0.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1:14" x14ac:dyDescent="0.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1:14" x14ac:dyDescent="0.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 x14ac:dyDescent="0.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1:14" x14ac:dyDescent="0.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1:14" x14ac:dyDescent="0.4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1:14" x14ac:dyDescent="0.4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</sheetData>
  <sheetProtection algorithmName="SHA-512" hashValue="SNJAODCokVm+Tk1pZTXA1dVt7rk7Z0M3LeBk7XKyx8pzOdhZ9BZ4qtcA16jGL5GpwQZc/hgraMbAFBDThnI3Uw==" saltValue="LgntZhgGYNSvDXd879GwQw==" spinCount="100000" sheet="1" formatCells="0" formatColumns="0" formatRows="0"/>
  <mergeCells count="100">
    <mergeCell ref="G43:H43"/>
    <mergeCell ref="I43:J43"/>
    <mergeCell ref="K43:L43"/>
    <mergeCell ref="M43:N43"/>
    <mergeCell ref="C44:D44"/>
    <mergeCell ref="E44:F44"/>
    <mergeCell ref="G44:H44"/>
    <mergeCell ref="I44:J44"/>
    <mergeCell ref="K44:L44"/>
    <mergeCell ref="M44:N44"/>
    <mergeCell ref="P41:Q41"/>
    <mergeCell ref="C42:D42"/>
    <mergeCell ref="E42:F42"/>
    <mergeCell ref="G42:H42"/>
    <mergeCell ref="I42:J42"/>
    <mergeCell ref="K42:L42"/>
    <mergeCell ref="M42:N42"/>
    <mergeCell ref="P42:Q44"/>
    <mergeCell ref="C43:D43"/>
    <mergeCell ref="E43:F43"/>
    <mergeCell ref="C41:D41"/>
    <mergeCell ref="E41:F41"/>
    <mergeCell ref="G41:H41"/>
    <mergeCell ref="I41:J41"/>
    <mergeCell ref="K41:L41"/>
    <mergeCell ref="M41:N41"/>
    <mergeCell ref="P37:Q37"/>
    <mergeCell ref="C38:D38"/>
    <mergeCell ref="E38:F38"/>
    <mergeCell ref="G38:H38"/>
    <mergeCell ref="I38:J38"/>
    <mergeCell ref="K38:L38"/>
    <mergeCell ref="M38:N38"/>
    <mergeCell ref="P38:Q38"/>
    <mergeCell ref="K34:L34"/>
    <mergeCell ref="M34:N34"/>
    <mergeCell ref="K35:L35"/>
    <mergeCell ref="C37:D37"/>
    <mergeCell ref="E37:F37"/>
    <mergeCell ref="G37:H37"/>
    <mergeCell ref="I37:J37"/>
    <mergeCell ref="K37:L37"/>
    <mergeCell ref="M37:N37"/>
    <mergeCell ref="O34:Q34"/>
    <mergeCell ref="P31:Q31"/>
    <mergeCell ref="A32:B32"/>
    <mergeCell ref="C32:D32"/>
    <mergeCell ref="E32:F32"/>
    <mergeCell ref="G32:H32"/>
    <mergeCell ref="K33:L33"/>
    <mergeCell ref="A31:B31"/>
    <mergeCell ref="C31:D31"/>
    <mergeCell ref="E31:F31"/>
    <mergeCell ref="G31:H31"/>
    <mergeCell ref="J31:K31"/>
    <mergeCell ref="N31:O31"/>
    <mergeCell ref="A34:B34"/>
    <mergeCell ref="C34:H34"/>
    <mergeCell ref="I34:J34"/>
    <mergeCell ref="N29:O29"/>
    <mergeCell ref="P29:Q29"/>
    <mergeCell ref="A30:B30"/>
    <mergeCell ref="C30:D30"/>
    <mergeCell ref="E30:F30"/>
    <mergeCell ref="G30:H30"/>
    <mergeCell ref="J30:K30"/>
    <mergeCell ref="N30:O30"/>
    <mergeCell ref="P30:Q30"/>
    <mergeCell ref="A29:B29"/>
    <mergeCell ref="C29:D29"/>
    <mergeCell ref="E29:F29"/>
    <mergeCell ref="G29:H29"/>
    <mergeCell ref="J29:K29"/>
    <mergeCell ref="A25:B25"/>
    <mergeCell ref="O25:P25"/>
    <mergeCell ref="A26:B26"/>
    <mergeCell ref="E28:F28"/>
    <mergeCell ref="N28:O28"/>
    <mergeCell ref="A24:B24"/>
    <mergeCell ref="O24:P24"/>
    <mergeCell ref="A5:A6"/>
    <mergeCell ref="B5:B6"/>
    <mergeCell ref="C5:D5"/>
    <mergeCell ref="E5:F5"/>
    <mergeCell ref="G5:H5"/>
    <mergeCell ref="I5:J5"/>
    <mergeCell ref="K5:L5"/>
    <mergeCell ref="A7:A14"/>
    <mergeCell ref="A15:B15"/>
    <mergeCell ref="O18:P19"/>
    <mergeCell ref="A19:A23"/>
    <mergeCell ref="A1:Q1"/>
    <mergeCell ref="K2:L2"/>
    <mergeCell ref="E3:F3"/>
    <mergeCell ref="G3:H3"/>
    <mergeCell ref="I3:J4"/>
    <mergeCell ref="K3:L3"/>
    <mergeCell ref="E4:F4"/>
    <mergeCell ref="G4:H4"/>
    <mergeCell ref="K4:L4"/>
  </mergeCells>
  <phoneticPr fontId="2"/>
  <printOptions horizontalCentered="1"/>
  <pageMargins left="0.23622047244094491" right="0.23622047244094491" top="0" bottom="0.55118110236220474" header="0.31496062992125984" footer="0.31496062992125984"/>
  <pageSetup paperSize="9" orientation="landscape" horizontalDpi="4294967293" verticalDpi="0" r:id="rId1"/>
  <headerFooter>
    <oddFooter>&amp;R&amp;8©トラスト・パートナーズ社労士事務所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7629-C879-42FE-8A43-B896900FD850}">
  <dimension ref="A1:Q105"/>
  <sheetViews>
    <sheetView view="pageLayout" zoomScaleNormal="100" workbookViewId="0">
      <selection activeCell="A2" sqref="A2"/>
    </sheetView>
  </sheetViews>
  <sheetFormatPr defaultColWidth="8.625" defaultRowHeight="16.5" x14ac:dyDescent="0.4"/>
  <cols>
    <col min="1" max="1" width="8.375" style="1" customWidth="1"/>
    <col min="2" max="2" width="9.875" style="1" customWidth="1"/>
    <col min="3" max="3" width="4.25" style="1" customWidth="1"/>
    <col min="4" max="4" width="11.375" style="1" customWidth="1"/>
    <col min="5" max="5" width="4.125" style="1" customWidth="1"/>
    <col min="6" max="6" width="10.125" style="1" customWidth="1"/>
    <col min="7" max="7" width="4.125" style="1" customWidth="1"/>
    <col min="8" max="8" width="9.125" style="1" customWidth="1"/>
    <col min="9" max="9" width="4.125" style="1" customWidth="1"/>
    <col min="10" max="10" width="11.375" style="1" customWidth="1"/>
    <col min="11" max="11" width="4.125" style="1" customWidth="1"/>
    <col min="12" max="12" width="11.375" style="1" customWidth="1"/>
    <col min="13" max="13" width="5.125" style="1" customWidth="1"/>
    <col min="14" max="14" width="11.375" style="1" customWidth="1"/>
    <col min="15" max="16" width="4.125" style="2" customWidth="1"/>
    <col min="17" max="17" width="9.125" style="2" customWidth="1"/>
    <col min="18" max="16384" width="8.625" style="2"/>
  </cols>
  <sheetData>
    <row r="1" spans="1:17" ht="30" customHeight="1" x14ac:dyDescent="0.4">
      <c r="A1" s="213" t="s">
        <v>29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</row>
    <row r="2" spans="1:17" ht="12.6" customHeight="1" x14ac:dyDescent="0.4">
      <c r="A2" s="19"/>
      <c r="B2" s="16" t="s">
        <v>43</v>
      </c>
      <c r="C2" s="10"/>
      <c r="D2" s="10"/>
      <c r="E2" s="10"/>
      <c r="F2" s="10"/>
      <c r="G2" s="10"/>
      <c r="H2" s="10"/>
      <c r="I2" s="10"/>
      <c r="J2" s="10"/>
      <c r="K2" s="115" t="s">
        <v>39</v>
      </c>
      <c r="L2" s="115"/>
      <c r="M2" s="10"/>
      <c r="N2" s="2"/>
    </row>
    <row r="3" spans="1:17" ht="12" customHeight="1" x14ac:dyDescent="0.4">
      <c r="A3" s="11"/>
      <c r="B3" s="11"/>
      <c r="C3" s="11"/>
      <c r="D3" s="11"/>
      <c r="E3" s="116" t="s">
        <v>40</v>
      </c>
      <c r="F3" s="116"/>
      <c r="G3" s="117" t="s">
        <v>33</v>
      </c>
      <c r="H3" s="117"/>
      <c r="I3" s="118" t="s">
        <v>38</v>
      </c>
      <c r="J3" s="118"/>
      <c r="K3" s="120" t="s">
        <v>35</v>
      </c>
      <c r="L3" s="120"/>
      <c r="M3" s="2"/>
      <c r="N3" s="2"/>
    </row>
    <row r="4" spans="1:17" ht="12" customHeight="1" thickBot="1" x14ac:dyDescent="0.45">
      <c r="A4" s="11"/>
      <c r="B4" s="11"/>
      <c r="C4" s="11"/>
      <c r="D4" s="11"/>
      <c r="E4" s="121" t="s">
        <v>41</v>
      </c>
      <c r="F4" s="121"/>
      <c r="G4" s="121" t="s">
        <v>34</v>
      </c>
      <c r="H4" s="121"/>
      <c r="I4" s="119"/>
      <c r="J4" s="119"/>
      <c r="K4" s="121" t="s">
        <v>36</v>
      </c>
      <c r="L4" s="121"/>
      <c r="M4" s="2"/>
      <c r="N4" s="2"/>
    </row>
    <row r="5" spans="1:17" ht="12" customHeight="1" x14ac:dyDescent="0.4">
      <c r="A5" s="129" t="s">
        <v>6</v>
      </c>
      <c r="B5" s="131" t="s">
        <v>5</v>
      </c>
      <c r="C5" s="133" t="s">
        <v>7</v>
      </c>
      <c r="D5" s="134"/>
      <c r="E5" s="133" t="s">
        <v>32</v>
      </c>
      <c r="F5" s="135"/>
      <c r="G5" s="135" t="s">
        <v>30</v>
      </c>
      <c r="H5" s="136"/>
      <c r="I5" s="134" t="s">
        <v>37</v>
      </c>
      <c r="J5" s="137"/>
      <c r="K5" s="134" t="s">
        <v>31</v>
      </c>
      <c r="L5" s="123"/>
      <c r="M5" s="2"/>
      <c r="N5" s="2"/>
    </row>
    <row r="6" spans="1:17" s="3" customFormat="1" ht="12" customHeight="1" thickBot="1" x14ac:dyDescent="0.45">
      <c r="A6" s="130"/>
      <c r="B6" s="132"/>
      <c r="C6" s="20" t="s">
        <v>0</v>
      </c>
      <c r="D6" s="21" t="s">
        <v>1</v>
      </c>
      <c r="E6" s="20" t="s">
        <v>0</v>
      </c>
      <c r="F6" s="22" t="s">
        <v>1</v>
      </c>
      <c r="G6" s="23" t="s">
        <v>0</v>
      </c>
      <c r="H6" s="21" t="s">
        <v>1</v>
      </c>
      <c r="I6" s="23" t="s">
        <v>0</v>
      </c>
      <c r="J6" s="22" t="s">
        <v>1</v>
      </c>
      <c r="K6" s="24" t="s">
        <v>0</v>
      </c>
      <c r="L6" s="25" t="s">
        <v>1</v>
      </c>
    </row>
    <row r="7" spans="1:17" ht="12" customHeight="1" thickTop="1" x14ac:dyDescent="0.4">
      <c r="A7" s="124">
        <v>2021</v>
      </c>
      <c r="B7" s="105">
        <v>4</v>
      </c>
      <c r="C7" s="27">
        <v>15</v>
      </c>
      <c r="D7" s="28">
        <v>3634681</v>
      </c>
      <c r="E7" s="27"/>
      <c r="F7" s="29"/>
      <c r="G7" s="30">
        <v>2</v>
      </c>
      <c r="H7" s="28">
        <v>190400</v>
      </c>
      <c r="I7" s="31">
        <f t="shared" ref="I7:I18" si="0">C7-+E7</f>
        <v>15</v>
      </c>
      <c r="J7" s="32">
        <f t="shared" ref="J7:J22" si="1">D7-F7</f>
        <v>3634681</v>
      </c>
      <c r="K7" s="33">
        <f>C7-E7-G7</f>
        <v>13</v>
      </c>
      <c r="L7" s="34">
        <f>D7-F7-H7</f>
        <v>3444281</v>
      </c>
      <c r="M7" s="2"/>
      <c r="N7" s="2"/>
    </row>
    <row r="8" spans="1:17" ht="12" customHeight="1" x14ac:dyDescent="0.4">
      <c r="A8" s="124"/>
      <c r="B8" s="56">
        <v>5</v>
      </c>
      <c r="C8" s="36">
        <v>15</v>
      </c>
      <c r="D8" s="37">
        <v>3426770</v>
      </c>
      <c r="E8" s="36"/>
      <c r="F8" s="38"/>
      <c r="G8" s="39">
        <v>2</v>
      </c>
      <c r="H8" s="37">
        <v>231400</v>
      </c>
      <c r="I8" s="40">
        <f t="shared" si="0"/>
        <v>15</v>
      </c>
      <c r="J8" s="41">
        <f t="shared" si="1"/>
        <v>3426770</v>
      </c>
      <c r="K8" s="42">
        <f t="shared" ref="K8:L18" si="2">C8-E8-G8</f>
        <v>13</v>
      </c>
      <c r="L8" s="43">
        <f t="shared" si="2"/>
        <v>3195370</v>
      </c>
      <c r="M8" s="2"/>
      <c r="N8" s="2"/>
    </row>
    <row r="9" spans="1:17" ht="12" customHeight="1" x14ac:dyDescent="0.4">
      <c r="A9" s="124"/>
      <c r="B9" s="56">
        <v>6</v>
      </c>
      <c r="C9" s="36">
        <v>15</v>
      </c>
      <c r="D9" s="37">
        <v>3590241</v>
      </c>
      <c r="E9" s="36"/>
      <c r="F9" s="38"/>
      <c r="G9" s="39">
        <v>2</v>
      </c>
      <c r="H9" s="37">
        <v>211820</v>
      </c>
      <c r="I9" s="40">
        <f t="shared" si="0"/>
        <v>15</v>
      </c>
      <c r="J9" s="41">
        <f t="shared" si="1"/>
        <v>3590241</v>
      </c>
      <c r="K9" s="42">
        <f t="shared" si="2"/>
        <v>13</v>
      </c>
      <c r="L9" s="43">
        <f t="shared" si="2"/>
        <v>3378421</v>
      </c>
      <c r="M9" s="2"/>
      <c r="N9" s="2"/>
    </row>
    <row r="10" spans="1:17" ht="12" customHeight="1" x14ac:dyDescent="0.4">
      <c r="A10" s="124"/>
      <c r="B10" s="56">
        <v>7</v>
      </c>
      <c r="C10" s="36">
        <v>15</v>
      </c>
      <c r="D10" s="37">
        <v>3664857</v>
      </c>
      <c r="E10" s="36"/>
      <c r="F10" s="38"/>
      <c r="G10" s="39">
        <v>2</v>
      </c>
      <c r="H10" s="37">
        <v>222500</v>
      </c>
      <c r="I10" s="40">
        <f t="shared" si="0"/>
        <v>15</v>
      </c>
      <c r="J10" s="41">
        <f t="shared" si="1"/>
        <v>3664857</v>
      </c>
      <c r="K10" s="42">
        <f t="shared" si="2"/>
        <v>13</v>
      </c>
      <c r="L10" s="43">
        <f t="shared" si="2"/>
        <v>3442357</v>
      </c>
      <c r="M10" s="2"/>
      <c r="N10" s="2"/>
    </row>
    <row r="11" spans="1:17" ht="12" customHeight="1" x14ac:dyDescent="0.4">
      <c r="A11" s="124"/>
      <c r="B11" s="56">
        <v>8</v>
      </c>
      <c r="C11" s="36">
        <v>15</v>
      </c>
      <c r="D11" s="37">
        <v>3534794</v>
      </c>
      <c r="E11" s="36"/>
      <c r="F11" s="38"/>
      <c r="G11" s="39">
        <v>2</v>
      </c>
      <c r="H11" s="37">
        <v>210040</v>
      </c>
      <c r="I11" s="40">
        <f t="shared" si="0"/>
        <v>15</v>
      </c>
      <c r="J11" s="41">
        <f>D11-F11</f>
        <v>3534794</v>
      </c>
      <c r="K11" s="42">
        <f t="shared" si="2"/>
        <v>13</v>
      </c>
      <c r="L11" s="43">
        <f>D11-F11-H11</f>
        <v>3324754</v>
      </c>
      <c r="M11" s="2"/>
      <c r="N11" s="2"/>
    </row>
    <row r="12" spans="1:17" ht="12" customHeight="1" x14ac:dyDescent="0.4">
      <c r="A12" s="124"/>
      <c r="B12" s="56">
        <v>9</v>
      </c>
      <c r="C12" s="36">
        <v>15</v>
      </c>
      <c r="D12" s="37">
        <v>3714060</v>
      </c>
      <c r="E12" s="36"/>
      <c r="F12" s="38"/>
      <c r="G12" s="39">
        <v>2</v>
      </c>
      <c r="H12" s="37">
        <v>229620</v>
      </c>
      <c r="I12" s="40">
        <f t="shared" si="0"/>
        <v>15</v>
      </c>
      <c r="J12" s="41">
        <f t="shared" si="1"/>
        <v>3714060</v>
      </c>
      <c r="K12" s="42">
        <f t="shared" si="2"/>
        <v>13</v>
      </c>
      <c r="L12" s="43">
        <f t="shared" si="2"/>
        <v>3484440</v>
      </c>
      <c r="M12" s="2"/>
      <c r="N12" s="2"/>
    </row>
    <row r="13" spans="1:17" ht="12" customHeight="1" x14ac:dyDescent="0.4">
      <c r="A13" s="124"/>
      <c r="B13" s="56">
        <v>10</v>
      </c>
      <c r="C13" s="36">
        <v>15</v>
      </c>
      <c r="D13" s="37">
        <v>3872690</v>
      </c>
      <c r="E13" s="36"/>
      <c r="F13" s="38"/>
      <c r="G13" s="39">
        <v>2</v>
      </c>
      <c r="H13" s="37">
        <v>223720</v>
      </c>
      <c r="I13" s="40">
        <f t="shared" si="0"/>
        <v>15</v>
      </c>
      <c r="J13" s="41">
        <f t="shared" si="1"/>
        <v>3872690</v>
      </c>
      <c r="K13" s="42">
        <f t="shared" si="2"/>
        <v>13</v>
      </c>
      <c r="L13" s="43">
        <f t="shared" si="2"/>
        <v>3648970</v>
      </c>
      <c r="M13" s="2"/>
      <c r="N13" s="2"/>
    </row>
    <row r="14" spans="1:17" ht="12" customHeight="1" x14ac:dyDescent="0.4">
      <c r="A14" s="124"/>
      <c r="B14" s="56">
        <v>11</v>
      </c>
      <c r="C14" s="36">
        <v>15</v>
      </c>
      <c r="D14" s="37">
        <v>3717840</v>
      </c>
      <c r="E14" s="36"/>
      <c r="F14" s="38"/>
      <c r="G14" s="39">
        <v>2</v>
      </c>
      <c r="H14" s="37">
        <v>217160</v>
      </c>
      <c r="I14" s="40">
        <f t="shared" si="0"/>
        <v>15</v>
      </c>
      <c r="J14" s="41">
        <f t="shared" si="1"/>
        <v>3717840</v>
      </c>
      <c r="K14" s="42">
        <f t="shared" si="2"/>
        <v>13</v>
      </c>
      <c r="L14" s="43">
        <f t="shared" si="2"/>
        <v>3500680</v>
      </c>
      <c r="M14" s="2"/>
      <c r="N14" s="2"/>
    </row>
    <row r="15" spans="1:17" ht="12" customHeight="1" x14ac:dyDescent="0.4">
      <c r="A15" s="125"/>
      <c r="B15" s="56">
        <v>12</v>
      </c>
      <c r="C15" s="36">
        <v>15</v>
      </c>
      <c r="D15" s="37">
        <v>3678106</v>
      </c>
      <c r="E15" s="36"/>
      <c r="F15" s="38"/>
      <c r="G15" s="39">
        <v>2</v>
      </c>
      <c r="H15" s="37">
        <v>204700</v>
      </c>
      <c r="I15" s="40">
        <f t="shared" si="0"/>
        <v>15</v>
      </c>
      <c r="J15" s="41">
        <f t="shared" si="1"/>
        <v>3678106</v>
      </c>
      <c r="K15" s="42">
        <f t="shared" si="2"/>
        <v>13</v>
      </c>
      <c r="L15" s="43">
        <f t="shared" si="2"/>
        <v>3473406</v>
      </c>
      <c r="M15" s="2"/>
      <c r="N15" s="2"/>
    </row>
    <row r="16" spans="1:17" ht="12" customHeight="1" x14ac:dyDescent="0.4">
      <c r="A16" s="126">
        <v>2022</v>
      </c>
      <c r="B16" s="56">
        <v>1</v>
      </c>
      <c r="C16" s="36">
        <v>15</v>
      </c>
      <c r="D16" s="37">
        <v>3775633</v>
      </c>
      <c r="E16" s="36"/>
      <c r="F16" s="38"/>
      <c r="G16" s="39">
        <v>2</v>
      </c>
      <c r="H16" s="37">
        <v>236740</v>
      </c>
      <c r="I16" s="40">
        <f t="shared" si="0"/>
        <v>15</v>
      </c>
      <c r="J16" s="41">
        <f t="shared" si="1"/>
        <v>3775633</v>
      </c>
      <c r="K16" s="42">
        <f t="shared" si="2"/>
        <v>13</v>
      </c>
      <c r="L16" s="43">
        <f t="shared" si="2"/>
        <v>3538893</v>
      </c>
      <c r="M16" s="2"/>
      <c r="N16" s="2"/>
    </row>
    <row r="17" spans="1:17" ht="12" customHeight="1" x14ac:dyDescent="0.4">
      <c r="A17" s="124"/>
      <c r="B17" s="56">
        <v>2</v>
      </c>
      <c r="C17" s="36">
        <v>15</v>
      </c>
      <c r="D17" s="37">
        <v>3744939</v>
      </c>
      <c r="E17" s="36"/>
      <c r="F17" s="38"/>
      <c r="G17" s="39">
        <v>2</v>
      </c>
      <c r="H17" s="37">
        <v>208260</v>
      </c>
      <c r="I17" s="40">
        <f t="shared" si="0"/>
        <v>15</v>
      </c>
      <c r="J17" s="41">
        <f t="shared" si="1"/>
        <v>3744939</v>
      </c>
      <c r="K17" s="42">
        <f t="shared" si="2"/>
        <v>13</v>
      </c>
      <c r="L17" s="43">
        <f t="shared" si="2"/>
        <v>3536679</v>
      </c>
      <c r="M17" s="2"/>
      <c r="N17" s="2"/>
    </row>
    <row r="18" spans="1:17" ht="12" customHeight="1" x14ac:dyDescent="0.4">
      <c r="A18" s="125"/>
      <c r="B18" s="56">
        <v>3</v>
      </c>
      <c r="C18" s="36">
        <v>15</v>
      </c>
      <c r="D18" s="37">
        <v>3699282</v>
      </c>
      <c r="E18" s="36"/>
      <c r="F18" s="38"/>
      <c r="G18" s="39">
        <v>2</v>
      </c>
      <c r="H18" s="37">
        <v>227740</v>
      </c>
      <c r="I18" s="40">
        <f t="shared" si="0"/>
        <v>15</v>
      </c>
      <c r="J18" s="41">
        <f t="shared" si="1"/>
        <v>3699282</v>
      </c>
      <c r="K18" s="42">
        <f t="shared" si="2"/>
        <v>13</v>
      </c>
      <c r="L18" s="43">
        <f>D18-F18-H18</f>
        <v>3471542</v>
      </c>
      <c r="M18" s="2"/>
      <c r="N18" s="2"/>
    </row>
    <row r="19" spans="1:17" ht="12" customHeight="1" x14ac:dyDescent="0.4">
      <c r="A19" s="127" t="s">
        <v>2</v>
      </c>
      <c r="B19" s="128"/>
      <c r="C19" s="45"/>
      <c r="D19" s="37">
        <v>5205100</v>
      </c>
      <c r="E19" s="45"/>
      <c r="F19" s="38"/>
      <c r="G19" s="46"/>
      <c r="H19" s="37"/>
      <c r="I19" s="47"/>
      <c r="J19" s="41">
        <f t="shared" si="1"/>
        <v>5205100</v>
      </c>
      <c r="K19" s="48"/>
      <c r="L19" s="43">
        <f>D19-F19-H19</f>
        <v>5205100</v>
      </c>
      <c r="M19" s="2"/>
    </row>
    <row r="20" spans="1:17" ht="12" customHeight="1" x14ac:dyDescent="0.4">
      <c r="A20" s="127" t="s">
        <v>3</v>
      </c>
      <c r="B20" s="128"/>
      <c r="C20" s="45"/>
      <c r="D20" s="37">
        <v>7506200</v>
      </c>
      <c r="E20" s="45"/>
      <c r="F20" s="38"/>
      <c r="G20" s="46"/>
      <c r="H20" s="37"/>
      <c r="I20" s="47"/>
      <c r="J20" s="41">
        <f t="shared" si="1"/>
        <v>7506200</v>
      </c>
      <c r="K20" s="48"/>
      <c r="L20" s="43">
        <f>D20-F20-H20</f>
        <v>7506200</v>
      </c>
      <c r="M20" s="2"/>
    </row>
    <row r="21" spans="1:17" ht="12" customHeight="1" x14ac:dyDescent="0.4">
      <c r="A21" s="127"/>
      <c r="B21" s="128"/>
      <c r="C21" s="45"/>
      <c r="D21" s="37"/>
      <c r="E21" s="45"/>
      <c r="F21" s="38"/>
      <c r="G21" s="46"/>
      <c r="H21" s="37"/>
      <c r="I21" s="47"/>
      <c r="J21" s="41">
        <f t="shared" si="1"/>
        <v>0</v>
      </c>
      <c r="K21" s="48"/>
      <c r="L21" s="43">
        <f>D21-F21-H21</f>
        <v>0</v>
      </c>
      <c r="M21" s="5" t="s">
        <v>56</v>
      </c>
    </row>
    <row r="22" spans="1:17" ht="12" customHeight="1" thickBot="1" x14ac:dyDescent="0.45">
      <c r="A22" s="138"/>
      <c r="B22" s="139"/>
      <c r="C22" s="106"/>
      <c r="D22" s="107"/>
      <c r="E22" s="106"/>
      <c r="F22" s="108"/>
      <c r="G22" s="109"/>
      <c r="H22" s="107"/>
      <c r="I22" s="73"/>
      <c r="J22" s="74">
        <f t="shared" si="1"/>
        <v>0</v>
      </c>
      <c r="K22" s="75"/>
      <c r="L22" s="72">
        <f>D22-F22-H22</f>
        <v>0</v>
      </c>
      <c r="M22" s="2"/>
      <c r="N22" s="110">
        <f>ROUNDDOWN(L24,-3)</f>
        <v>54151000</v>
      </c>
      <c r="O22" s="231" t="s">
        <v>16</v>
      </c>
      <c r="P22" s="231"/>
    </row>
    <row r="23" spans="1:17" ht="12" customHeight="1" thickBot="1" x14ac:dyDescent="0.45">
      <c r="A23" s="140" t="s">
        <v>8</v>
      </c>
      <c r="B23" s="141"/>
      <c r="C23" s="76">
        <f>SUM(C7:C18)</f>
        <v>180</v>
      </c>
      <c r="D23" s="77"/>
      <c r="E23" s="76">
        <f>SUM(E7:E18)</f>
        <v>0</v>
      </c>
      <c r="F23" s="78"/>
      <c r="G23" s="79">
        <f>SUM(G7:G18)</f>
        <v>24</v>
      </c>
      <c r="H23" s="77"/>
      <c r="I23" s="79">
        <f>SUM(I7:I18)</f>
        <v>180</v>
      </c>
      <c r="J23" s="78"/>
      <c r="K23" s="80">
        <f>SUM(K7:K18)</f>
        <v>156</v>
      </c>
      <c r="L23" s="77"/>
      <c r="M23" s="64" t="s">
        <v>47</v>
      </c>
      <c r="N23" s="65">
        <f>ROUNDUP($N$22/2,-3)</f>
        <v>27076000</v>
      </c>
      <c r="O23" s="216">
        <v>9.5</v>
      </c>
      <c r="P23" s="216"/>
      <c r="Q23" s="66">
        <f>N23*O23/1000</f>
        <v>257222</v>
      </c>
    </row>
    <row r="24" spans="1:17" ht="12" customHeight="1" thickBot="1" x14ac:dyDescent="0.45">
      <c r="A24" s="140" t="s">
        <v>4</v>
      </c>
      <c r="B24" s="141"/>
      <c r="C24" s="76">
        <f>ROUNDDOWN(C23/12,0)</f>
        <v>15</v>
      </c>
      <c r="D24" s="77">
        <f>SUM(D7:D22)</f>
        <v>56765193</v>
      </c>
      <c r="E24" s="76">
        <f>ROUNDDOWN(E23/12,0)</f>
        <v>0</v>
      </c>
      <c r="F24" s="78">
        <f>SUM(F7:F22)</f>
        <v>0</v>
      </c>
      <c r="G24" s="79">
        <f>ROUNDDOWN(G23/12,0)</f>
        <v>2</v>
      </c>
      <c r="H24" s="77">
        <f>SUM(H7:H22)</f>
        <v>2614100</v>
      </c>
      <c r="I24" s="13">
        <f>ROUNDDOWN(I23/12,0)</f>
        <v>15</v>
      </c>
      <c r="J24" s="12">
        <f>SUM(J7:J22)</f>
        <v>56765193</v>
      </c>
      <c r="K24" s="15">
        <f>ROUNDDOWN(K23/12,0)</f>
        <v>13</v>
      </c>
      <c r="L24" s="14">
        <f>SUM(L7:L22)</f>
        <v>54151093</v>
      </c>
      <c r="M24" s="64" t="s">
        <v>48</v>
      </c>
      <c r="N24" s="65">
        <f>ROUNDDOWN($N$22/2,-3)</f>
        <v>27075000</v>
      </c>
      <c r="O24" s="216">
        <v>13.5</v>
      </c>
      <c r="P24" s="216"/>
      <c r="Q24" s="66">
        <f>N24*O24/1000</f>
        <v>365512.5</v>
      </c>
    </row>
    <row r="25" spans="1:17" customFormat="1" ht="12" customHeight="1" x14ac:dyDescent="0.4"/>
    <row r="26" spans="1:17" ht="12" customHeight="1" thickBot="1" x14ac:dyDescent="0.45">
      <c r="A26" s="5" t="s">
        <v>9</v>
      </c>
      <c r="B26" s="4"/>
      <c r="C26" s="4"/>
      <c r="D26" s="4"/>
      <c r="E26" s="142" t="s">
        <v>16</v>
      </c>
      <c r="F26" s="142"/>
      <c r="G26" s="4"/>
      <c r="H26" s="4"/>
      <c r="I26" s="4"/>
      <c r="J26" s="5" t="s">
        <v>14</v>
      </c>
      <c r="K26" s="4"/>
      <c r="L26" s="4"/>
      <c r="M26" s="4"/>
      <c r="N26" s="142" t="s">
        <v>16</v>
      </c>
      <c r="O26" s="142"/>
      <c r="P26" s="4"/>
      <c r="Q26" s="4"/>
    </row>
    <row r="27" spans="1:17" ht="12" customHeight="1" x14ac:dyDescent="0.4">
      <c r="A27" s="143" t="s">
        <v>12</v>
      </c>
      <c r="B27" s="144"/>
      <c r="C27" s="145" t="str">
        <f>IF(C28=C29,ROUNDDOWN(J24,-3),"")</f>
        <v/>
      </c>
      <c r="D27" s="146"/>
      <c r="E27" s="147">
        <f>E28+E29</f>
        <v>12</v>
      </c>
      <c r="F27" s="148"/>
      <c r="G27" s="149">
        <f>IF(C27="",G28+G29,ROUNDDOWN(C27*E27/1000,0))</f>
        <v>657654</v>
      </c>
      <c r="H27" s="150"/>
      <c r="I27" s="4"/>
      <c r="J27" s="143" t="s">
        <v>12</v>
      </c>
      <c r="K27" s="144"/>
      <c r="L27" s="145" t="str">
        <f>C27</f>
        <v/>
      </c>
      <c r="M27" s="146"/>
      <c r="N27" s="227"/>
      <c r="O27" s="228"/>
      <c r="P27" s="149">
        <f>IF(L27="",P28+P29,ROUNDDOWN(L27*N28/1000,0)+ROUNDDOWN(Q23+Q24,0))</f>
        <v>793029</v>
      </c>
      <c r="Q27" s="150"/>
    </row>
    <row r="28" spans="1:17" ht="12" customHeight="1" x14ac:dyDescent="0.4">
      <c r="A28" s="151" t="s">
        <v>10</v>
      </c>
      <c r="B28" s="152"/>
      <c r="C28" s="153">
        <f>IF(ROUNDDOWN(J24,-3)=ROUNDDOWN(L24,-3),"",ROUNDDOWN(J24,-3))</f>
        <v>56765000</v>
      </c>
      <c r="D28" s="154"/>
      <c r="E28" s="155">
        <v>3</v>
      </c>
      <c r="F28" s="156"/>
      <c r="G28" s="157">
        <f>IF(C28="","",ROUNDDOWN(C28*E28/1000,0))</f>
        <v>170295</v>
      </c>
      <c r="H28" s="158"/>
      <c r="I28" s="4"/>
      <c r="J28" s="151" t="s">
        <v>10</v>
      </c>
      <c r="K28" s="152"/>
      <c r="L28" s="153">
        <f>C28</f>
        <v>56765000</v>
      </c>
      <c r="M28" s="154"/>
      <c r="N28" s="155">
        <v>3</v>
      </c>
      <c r="O28" s="156"/>
      <c r="P28" s="157">
        <f>IF(L28="","",ROUNDDOWN(L28*N28/1000,0))</f>
        <v>170295</v>
      </c>
      <c r="Q28" s="158"/>
    </row>
    <row r="29" spans="1:17" ht="12" customHeight="1" thickBot="1" x14ac:dyDescent="0.45">
      <c r="A29" s="159" t="s">
        <v>52</v>
      </c>
      <c r="B29" s="160"/>
      <c r="C29" s="153">
        <f>IF(ROUNDDOWN(J24,-3)=ROUNDDOWN(L24,-3),"",ROUNDDOWN(L24,-3))</f>
        <v>54151000</v>
      </c>
      <c r="D29" s="154"/>
      <c r="E29" s="161">
        <v>9</v>
      </c>
      <c r="F29" s="162"/>
      <c r="G29" s="163">
        <f>IF(C29="","",ROUNDDOWN(C29*E29/1000,0))</f>
        <v>487359</v>
      </c>
      <c r="H29" s="164"/>
      <c r="I29" s="4"/>
      <c r="J29" s="159" t="s">
        <v>52</v>
      </c>
      <c r="K29" s="160"/>
      <c r="L29" s="165">
        <f>C29</f>
        <v>54151000</v>
      </c>
      <c r="M29" s="166"/>
      <c r="N29" s="229"/>
      <c r="O29" s="230"/>
      <c r="P29" s="163">
        <f>IF(L29="","",ROUNDDOWN(Q23+Q24,0))</f>
        <v>622734</v>
      </c>
      <c r="Q29" s="164"/>
    </row>
    <row r="30" spans="1:17" ht="12" customHeight="1" thickBot="1" x14ac:dyDescent="0.45">
      <c r="A30" s="167" t="s">
        <v>11</v>
      </c>
      <c r="B30" s="168"/>
      <c r="C30" s="169">
        <f>ROUNDDOWN(J24,-3)</f>
        <v>56765000</v>
      </c>
      <c r="D30" s="170"/>
      <c r="E30" s="171">
        <v>0.02</v>
      </c>
      <c r="F30" s="172"/>
      <c r="G30" s="173">
        <f>ROUNDDOWN(C30*E30/1000,0)</f>
        <v>1135</v>
      </c>
      <c r="H30" s="174"/>
      <c r="I30" s="4"/>
      <c r="J30" s="2"/>
      <c r="K30" s="2"/>
      <c r="L30" s="2"/>
      <c r="M30" s="2"/>
      <c r="N30" s="2"/>
    </row>
    <row r="31" spans="1:17" ht="12" customHeight="1" thickBot="1" x14ac:dyDescent="0.45">
      <c r="A31" s="4"/>
      <c r="B31" s="4"/>
      <c r="C31" s="4"/>
      <c r="D31" s="4"/>
      <c r="E31" s="4"/>
      <c r="F31" s="4"/>
      <c r="G31" s="4"/>
      <c r="H31" s="4"/>
      <c r="I31" s="4"/>
      <c r="J31" s="92" t="s">
        <v>53</v>
      </c>
      <c r="K31" s="175">
        <f>IF(C32-G27&gt;0,C32-G27,0)</f>
        <v>292346</v>
      </c>
      <c r="L31" s="175"/>
      <c r="M31" s="4"/>
      <c r="N31" s="4"/>
    </row>
    <row r="32" spans="1:17" ht="12" customHeight="1" thickBot="1" x14ac:dyDescent="0.45">
      <c r="A32" s="176" t="s">
        <v>13</v>
      </c>
      <c r="B32" s="177"/>
      <c r="C32" s="178">
        <v>950000</v>
      </c>
      <c r="D32" s="178"/>
      <c r="E32" s="178"/>
      <c r="F32" s="178"/>
      <c r="G32" s="178"/>
      <c r="H32" s="179"/>
      <c r="I32" s="180" t="s">
        <v>42</v>
      </c>
      <c r="J32" s="181"/>
      <c r="K32" s="182">
        <f>K31-P36</f>
        <v>292346</v>
      </c>
      <c r="L32" s="183"/>
      <c r="M32" s="180" t="s">
        <v>18</v>
      </c>
      <c r="N32" s="181"/>
      <c r="O32" s="183">
        <f>IF(C32-G27&gt;0,0,G27-C32)</f>
        <v>0</v>
      </c>
      <c r="P32" s="173"/>
      <c r="Q32" s="174"/>
    </row>
    <row r="33" spans="1:17" ht="12" customHeight="1" x14ac:dyDescent="0.4">
      <c r="A33" s="6"/>
      <c r="B33" s="6"/>
      <c r="C33" s="7"/>
      <c r="D33" s="7"/>
      <c r="E33" s="7"/>
      <c r="F33" s="7"/>
      <c r="G33" s="7"/>
      <c r="H33" s="7"/>
      <c r="I33" s="7"/>
      <c r="J33" s="93" t="s">
        <v>54</v>
      </c>
      <c r="K33" s="184">
        <f>C40+I40+C41+C42</f>
        <v>292346</v>
      </c>
      <c r="L33" s="184"/>
      <c r="M33" s="7"/>
      <c r="N33" s="7"/>
    </row>
    <row r="34" spans="1:17" ht="12" customHeight="1" thickBot="1" x14ac:dyDescent="0.45">
      <c r="A34" s="6"/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7" ht="12" customHeight="1" thickBot="1" x14ac:dyDescent="0.45">
      <c r="A35" s="94" t="s">
        <v>23</v>
      </c>
      <c r="B35" s="95" t="s">
        <v>27</v>
      </c>
      <c r="C35" s="185" t="s">
        <v>17</v>
      </c>
      <c r="D35" s="185"/>
      <c r="E35" s="185" t="s">
        <v>18</v>
      </c>
      <c r="F35" s="185"/>
      <c r="G35" s="185" t="s">
        <v>19</v>
      </c>
      <c r="H35" s="185"/>
      <c r="I35" s="185" t="s">
        <v>20</v>
      </c>
      <c r="J35" s="185"/>
      <c r="K35" s="185" t="s">
        <v>21</v>
      </c>
      <c r="L35" s="185"/>
      <c r="M35" s="186" t="s">
        <v>22</v>
      </c>
      <c r="N35" s="187"/>
      <c r="P35" s="188" t="s">
        <v>28</v>
      </c>
      <c r="Q35" s="189"/>
    </row>
    <row r="36" spans="1:17" ht="12" customHeight="1" thickTop="1" thickBot="1" x14ac:dyDescent="0.45">
      <c r="A36" s="96" t="s">
        <v>15</v>
      </c>
      <c r="B36" s="97">
        <f>P27</f>
        <v>793029</v>
      </c>
      <c r="C36" s="193">
        <f>IF(K31&gt;B36,B36,K31)</f>
        <v>292346</v>
      </c>
      <c r="D36" s="193"/>
      <c r="E36" s="193">
        <f>O32</f>
        <v>0</v>
      </c>
      <c r="F36" s="193"/>
      <c r="G36" s="193">
        <f>B36-C36+E36</f>
        <v>500683</v>
      </c>
      <c r="H36" s="193"/>
      <c r="I36" s="194"/>
      <c r="J36" s="194"/>
      <c r="K36" s="193">
        <f>G30-I36</f>
        <v>1135</v>
      </c>
      <c r="L36" s="193"/>
      <c r="M36" s="195">
        <f>G36+K36</f>
        <v>501818</v>
      </c>
      <c r="N36" s="196"/>
      <c r="P36" s="190">
        <f>K31-C36-I36</f>
        <v>0</v>
      </c>
      <c r="Q36" s="191"/>
    </row>
    <row r="37" spans="1:17" customFormat="1" ht="24.95" customHeight="1" x14ac:dyDescent="0.35">
      <c r="A37" s="9" t="s">
        <v>55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7" ht="12" customHeight="1" thickBot="1" x14ac:dyDescent="0.45">
      <c r="A38" s="192">
        <v>3</v>
      </c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</row>
    <row r="39" spans="1:17" ht="12" customHeight="1" thickBot="1" x14ac:dyDescent="0.45">
      <c r="A39" s="94" t="s">
        <v>23</v>
      </c>
      <c r="B39" s="95" t="s">
        <v>27</v>
      </c>
      <c r="C39" s="185" t="s">
        <v>17</v>
      </c>
      <c r="D39" s="185"/>
      <c r="E39" s="185" t="s">
        <v>18</v>
      </c>
      <c r="F39" s="185"/>
      <c r="G39" s="185" t="s">
        <v>19</v>
      </c>
      <c r="H39" s="185"/>
      <c r="I39" s="185" t="s">
        <v>20</v>
      </c>
      <c r="J39" s="185"/>
      <c r="K39" s="185" t="s">
        <v>21</v>
      </c>
      <c r="L39" s="185"/>
      <c r="M39" s="186" t="s">
        <v>22</v>
      </c>
      <c r="N39" s="187"/>
      <c r="P39" s="188" t="s">
        <v>28</v>
      </c>
      <c r="Q39" s="189"/>
    </row>
    <row r="40" spans="1:17" ht="12" customHeight="1" thickTop="1" x14ac:dyDescent="0.4">
      <c r="A40" s="99" t="s">
        <v>24</v>
      </c>
      <c r="B40" s="100">
        <f>P27-B41-B42</f>
        <v>264343</v>
      </c>
      <c r="C40" s="209">
        <f>IF(K31&gt;B40,B40,K31)</f>
        <v>264343</v>
      </c>
      <c r="D40" s="209"/>
      <c r="E40" s="209">
        <f>O32</f>
        <v>0</v>
      </c>
      <c r="F40" s="209"/>
      <c r="G40" s="209">
        <f>B40-C40+E40</f>
        <v>0</v>
      </c>
      <c r="H40" s="209"/>
      <c r="I40" s="210"/>
      <c r="J40" s="210"/>
      <c r="K40" s="209">
        <f>G30-I40</f>
        <v>1135</v>
      </c>
      <c r="L40" s="209"/>
      <c r="M40" s="211">
        <f>G40+K40</f>
        <v>1135</v>
      </c>
      <c r="N40" s="212"/>
      <c r="P40" s="200">
        <f>K31-C40-I40-C41-C42</f>
        <v>0</v>
      </c>
      <c r="Q40" s="201"/>
    </row>
    <row r="41" spans="1:17" ht="12" customHeight="1" x14ac:dyDescent="0.4">
      <c r="A41" s="101" t="s">
        <v>25</v>
      </c>
      <c r="B41" s="102">
        <f>ROUNDDOWN(P27/A38,0)</f>
        <v>264343</v>
      </c>
      <c r="C41" s="204">
        <f>IF(K31-C40-I40&gt;B41,B41,K31-C40-I40)</f>
        <v>28003</v>
      </c>
      <c r="D41" s="204"/>
      <c r="E41" s="205"/>
      <c r="F41" s="205"/>
      <c r="G41" s="205"/>
      <c r="H41" s="205"/>
      <c r="I41" s="205"/>
      <c r="J41" s="205"/>
      <c r="K41" s="205"/>
      <c r="L41" s="205"/>
      <c r="M41" s="206">
        <f>B41-C41</f>
        <v>236340</v>
      </c>
      <c r="N41" s="207"/>
      <c r="P41" s="202"/>
      <c r="Q41" s="203"/>
    </row>
    <row r="42" spans="1:17" ht="12" customHeight="1" thickBot="1" x14ac:dyDescent="0.45">
      <c r="A42" s="103" t="s">
        <v>26</v>
      </c>
      <c r="B42" s="104">
        <f>B41</f>
        <v>264343</v>
      </c>
      <c r="C42" s="208">
        <f>IF(K31-C40-C41-I40&gt;B42,B42,K31-C40-C41-I40)</f>
        <v>0</v>
      </c>
      <c r="D42" s="208"/>
      <c r="E42" s="197"/>
      <c r="F42" s="197"/>
      <c r="G42" s="197"/>
      <c r="H42" s="197"/>
      <c r="I42" s="197"/>
      <c r="J42" s="197"/>
      <c r="K42" s="197"/>
      <c r="L42" s="197"/>
      <c r="M42" s="198">
        <f>B42-C42</f>
        <v>264343</v>
      </c>
      <c r="N42" s="199"/>
      <c r="P42" s="190"/>
      <c r="Q42" s="191"/>
    </row>
    <row r="43" spans="1:17" ht="12" customHeight="1" x14ac:dyDescent="0.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7" ht="12" customHeight="1" x14ac:dyDescent="0.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7" ht="12" customHeight="1" x14ac:dyDescent="0.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7" ht="12" customHeight="1" x14ac:dyDescent="0.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7" ht="12" customHeight="1" x14ac:dyDescent="0.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7" ht="12" customHeight="1" x14ac:dyDescent="0.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ht="12" customHeight="1" x14ac:dyDescent="0.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ht="12" customHeight="1" x14ac:dyDescent="0.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ht="12" customHeight="1" x14ac:dyDescent="0.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ht="12" customHeight="1" x14ac:dyDescent="0.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ht="12" customHeight="1" x14ac:dyDescent="0.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ht="12" customHeight="1" x14ac:dyDescent="0.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ht="12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ht="12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ht="12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ht="12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ht="12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ht="12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ht="13.5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ht="13.5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ht="13.5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ht="13.5" customHeight="1" x14ac:dyDescent="0.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ht="13.5" customHeight="1" x14ac:dyDescent="0.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ht="13.5" customHeight="1" x14ac:dyDescent="0.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ht="13.5" customHeight="1" x14ac:dyDescent="0.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ht="13.5" customHeight="1" x14ac:dyDescent="0.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ht="13.5" customHeight="1" x14ac:dyDescent="0.4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ht="13.5" customHeight="1" x14ac:dyDescent="0.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ht="13.5" customHeight="1" x14ac:dyDescent="0.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ht="13.5" customHeight="1" x14ac:dyDescent="0.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 ht="13.5" customHeight="1" x14ac:dyDescent="0.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ht="13.5" customHeight="1" x14ac:dyDescent="0.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ht="13.5" customHeight="1" x14ac:dyDescent="0.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ht="13.5" customHeight="1" x14ac:dyDescent="0.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 ht="13.5" customHeight="1" x14ac:dyDescent="0.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ht="13.5" customHeight="1" x14ac:dyDescent="0.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 ht="13.5" customHeight="1" x14ac:dyDescent="0.4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ht="13.5" customHeight="1" x14ac:dyDescent="0.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ht="13.5" customHeight="1" x14ac:dyDescent="0.4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ht="13.5" customHeight="1" x14ac:dyDescent="0.4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ht="13.5" customHeight="1" x14ac:dyDescent="0.4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ht="13.5" customHeight="1" x14ac:dyDescent="0.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 ht="13.5" customHeight="1" x14ac:dyDescent="0.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ht="13.5" customHeight="1" x14ac:dyDescent="0.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ht="13.5" customHeight="1" x14ac:dyDescent="0.4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 ht="13.5" customHeight="1" x14ac:dyDescent="0.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ht="13.5" customHeight="1" x14ac:dyDescent="0.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 ht="13.5" customHeight="1" x14ac:dyDescent="0.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ht="13.5" customHeight="1" x14ac:dyDescent="0.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ht="13.5" customHeight="1" x14ac:dyDescent="0.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ht="13.5" customHeight="1" x14ac:dyDescent="0.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 ht="13.5" customHeight="1" x14ac:dyDescent="0.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ht="13.5" customHeight="1" x14ac:dyDescent="0.4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ht="13.5" customHeight="1" x14ac:dyDescent="0.4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 x14ac:dyDescent="0.4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 x14ac:dyDescent="0.4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 x14ac:dyDescent="0.4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 x14ac:dyDescent="0.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1:14" x14ac:dyDescent="0.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1:14" x14ac:dyDescent="0.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1:14" x14ac:dyDescent="0.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 x14ac:dyDescent="0.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1:14" x14ac:dyDescent="0.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</sheetData>
  <sheetProtection algorithmName="SHA-512" hashValue="lD/yZfqyBWf1NYlu8/t/5lkbZaNX/cdzb+myZbXn21x/LmlPttGsxVAPmTHS4p9eLKJItBdjUfdcdWGxBdGCew==" saltValue="WYAeT8uLtWBhqoV9dRnUnw==" spinCount="100000" sheet="1" scenarios="1" formatCells="0" formatColumns="0" formatRows="0"/>
  <mergeCells count="106">
    <mergeCell ref="I42:J42"/>
    <mergeCell ref="K42:L42"/>
    <mergeCell ref="M42:N42"/>
    <mergeCell ref="P40:Q42"/>
    <mergeCell ref="C41:D41"/>
    <mergeCell ref="E41:F41"/>
    <mergeCell ref="G41:H41"/>
    <mergeCell ref="I41:J41"/>
    <mergeCell ref="K41:L41"/>
    <mergeCell ref="M41:N41"/>
    <mergeCell ref="C42:D42"/>
    <mergeCell ref="E42:F42"/>
    <mergeCell ref="G42:H42"/>
    <mergeCell ref="C40:D40"/>
    <mergeCell ref="E40:F40"/>
    <mergeCell ref="G40:H40"/>
    <mergeCell ref="I40:J40"/>
    <mergeCell ref="K40:L40"/>
    <mergeCell ref="M40:N40"/>
    <mergeCell ref="A38:N38"/>
    <mergeCell ref="C39:D39"/>
    <mergeCell ref="E39:F39"/>
    <mergeCell ref="G39:H39"/>
    <mergeCell ref="I39:J39"/>
    <mergeCell ref="K39:L39"/>
    <mergeCell ref="M39:N39"/>
    <mergeCell ref="P39:Q39"/>
    <mergeCell ref="C36:D36"/>
    <mergeCell ref="E36:F36"/>
    <mergeCell ref="G36:H36"/>
    <mergeCell ref="I36:J36"/>
    <mergeCell ref="K36:L36"/>
    <mergeCell ref="M36:N36"/>
    <mergeCell ref="K33:L33"/>
    <mergeCell ref="C35:D35"/>
    <mergeCell ref="E35:F35"/>
    <mergeCell ref="G35:H35"/>
    <mergeCell ref="I35:J35"/>
    <mergeCell ref="K35:L35"/>
    <mergeCell ref="M35:N35"/>
    <mergeCell ref="P35:Q35"/>
    <mergeCell ref="P36:Q36"/>
    <mergeCell ref="K31:L31"/>
    <mergeCell ref="A32:B32"/>
    <mergeCell ref="C32:H32"/>
    <mergeCell ref="I32:J32"/>
    <mergeCell ref="K32:L32"/>
    <mergeCell ref="M32:N32"/>
    <mergeCell ref="N29:O29"/>
    <mergeCell ref="P29:Q29"/>
    <mergeCell ref="A30:B30"/>
    <mergeCell ref="C30:D30"/>
    <mergeCell ref="E30:F30"/>
    <mergeCell ref="G30:H30"/>
    <mergeCell ref="A29:B29"/>
    <mergeCell ref="C29:D29"/>
    <mergeCell ref="E29:F29"/>
    <mergeCell ref="G29:H29"/>
    <mergeCell ref="J29:K29"/>
    <mergeCell ref="L29:M29"/>
    <mergeCell ref="O32:Q32"/>
    <mergeCell ref="P27:Q27"/>
    <mergeCell ref="A28:B28"/>
    <mergeCell ref="C28:D28"/>
    <mergeCell ref="E28:F28"/>
    <mergeCell ref="G28:H28"/>
    <mergeCell ref="J28:K28"/>
    <mergeCell ref="L28:M28"/>
    <mergeCell ref="N28:O28"/>
    <mergeCell ref="P28:Q28"/>
    <mergeCell ref="E26:F26"/>
    <mergeCell ref="N26:O26"/>
    <mergeCell ref="A27:B27"/>
    <mergeCell ref="C27:D27"/>
    <mergeCell ref="E27:F27"/>
    <mergeCell ref="G27:H27"/>
    <mergeCell ref="J27:K27"/>
    <mergeCell ref="L27:M27"/>
    <mergeCell ref="N27:O27"/>
    <mergeCell ref="A22:B22"/>
    <mergeCell ref="O22:P22"/>
    <mergeCell ref="A23:B23"/>
    <mergeCell ref="O23:P23"/>
    <mergeCell ref="A24:B24"/>
    <mergeCell ref="O24:P24"/>
    <mergeCell ref="K5:L5"/>
    <mergeCell ref="A7:A15"/>
    <mergeCell ref="A16:A18"/>
    <mergeCell ref="A19:B19"/>
    <mergeCell ref="A20:B20"/>
    <mergeCell ref="A21:B21"/>
    <mergeCell ref="A5:A6"/>
    <mergeCell ref="B5:B6"/>
    <mergeCell ref="C5:D5"/>
    <mergeCell ref="E5:F5"/>
    <mergeCell ref="G5:H5"/>
    <mergeCell ref="I5:J5"/>
    <mergeCell ref="A1:Q1"/>
    <mergeCell ref="K2:L2"/>
    <mergeCell ref="E3:F3"/>
    <mergeCell ref="G3:H3"/>
    <mergeCell ref="I3:J4"/>
    <mergeCell ref="K3:L3"/>
    <mergeCell ref="E4:F4"/>
    <mergeCell ref="G4:H4"/>
    <mergeCell ref="K4:L4"/>
  </mergeCells>
  <phoneticPr fontId="2"/>
  <printOptions horizontalCentered="1"/>
  <pageMargins left="0.23622047244094491" right="0.23622047244094491" top="0" bottom="0.55118110236220474" header="0.31496062992125984" footer="0.31496062992125984"/>
  <pageSetup paperSize="9" orientation="landscape" horizontalDpi="4294967293" verticalDpi="0" r:id="rId1"/>
  <headerFooter>
    <oddFooter>&amp;R&amp;8©トラスト・パートナーズ社労士事務所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【R7】労働保険料計算シート（継続事業用）</vt:lpstr>
      <vt:lpstr>【R6】労働保険料計算シート（継続事業用）</vt:lpstr>
      <vt:lpstr>【R5】労働保険料計算シート（継続事業用）</vt:lpstr>
      <vt:lpstr>【R4】労働保険料計算シート（継続事業用）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労働保険料計算シート(継続事業用)</dc:title>
  <dc:creator>トラスト・パートナーズ社労士事務所</dc:creator>
  <cp:lastModifiedBy>貴史 岸本</cp:lastModifiedBy>
  <cp:lastPrinted>2020-06-12T05:45:21Z</cp:lastPrinted>
  <dcterms:created xsi:type="dcterms:W3CDTF">2020-06-11T12:28:40Z</dcterms:created>
  <dcterms:modified xsi:type="dcterms:W3CDTF">2025-04-04T02:32:52Z</dcterms:modified>
</cp:coreProperties>
</file>